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>
    <definedName name="__CDS__">'List1'!$A$5:$N$5</definedName>
    <definedName name="__CDSLegenda">'List1'!#REF!</definedName>
    <definedName name="__CDSNaslov__">'List1'!$A$1:$N$4</definedName>
    <definedName name="__Main__">'List1'!$A$1:$N$161</definedName>
    <definedName name="_xlnm._FilterDatabase" localSheetId="0" hidden="1">'List1'!$A$4:$N$156</definedName>
    <definedName name="Excel_BuiltIn_Print_Titles_11">'List1'!$A$1:$IS$4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<sst xmlns="http://schemas.openxmlformats.org/spreadsheetml/2006/main" count="170" uniqueCount="170">
  <si>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</si>
  <si>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</si>
  <si>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</si>
  <si>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</si>
  <si>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</si>
  <si>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</si>
  <si>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</si>
  <si>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</si>
  <si>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</si>
  <si>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</si>
  <si>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</si>
  <si>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</si>
  <si>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</si>
  <si>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BRKAN JURE</t>
  </si>
  <si>
    <t>KIRIN IVAN</t>
  </si>
  <si>
    <t>DODIG GORAN</t>
  </si>
  <si>
    <t>PENAVA IVAN</t>
  </si>
  <si>
    <t>ZULIM VINKO</t>
  </si>
  <si>
    <t>Režije</t>
  </si>
  <si>
    <t>KLIMAN ANTON</t>
  </si>
  <si>
    <t>SANADER ANTE</t>
  </si>
  <si>
    <t>BEGONJA JOSIP</t>
  </si>
  <si>
    <t>CAPPELLI GARI</t>
  </si>
  <si>
    <t>GRMOJA NIKOLA</t>
  </si>
  <si>
    <t>Prezime i ime</t>
  </si>
  <si>
    <t>BILEK VLADIMIR</t>
  </si>
  <si>
    <t>HRELJA SILVANO</t>
  </si>
  <si>
    <t>HRVATSKI SABOR</t>
  </si>
  <si>
    <t>JECKOV DRAGANA</t>
  </si>
  <si>
    <t>NEMET KATARINA</t>
  </si>
  <si>
    <t>DEMETLIKA TULIO</t>
  </si>
  <si>
    <t>GLASOVAC SABINA</t>
  </si>
  <si>
    <t>JELKOVAC MARIJA</t>
  </si>
  <si>
    <t>PULJAK MARIJANA</t>
  </si>
  <si>
    <t>GLAMUZINA KATICA</t>
  </si>
  <si>
    <t>JANKOVICS ROBERT</t>
  </si>
  <si>
    <t>KOLAREK LJUBOMIR</t>
  </si>
  <si>
    <t>Odv.život</t>
  </si>
  <si>
    <t>Služ.stan</t>
  </si>
  <si>
    <t>ĆOSIĆ PERO</t>
  </si>
  <si>
    <t>BAČIĆ ANTE</t>
  </si>
  <si>
    <t>GRBIN PEĐA</t>
  </si>
  <si>
    <t>RADIĆ IVAN</t>
  </si>
  <si>
    <t>GRMAN KIZIVAT MARTINA</t>
  </si>
  <si>
    <t>ĐAKIĆ JOSIP</t>
  </si>
  <si>
    <t>BORIĆ JOSIP</t>
  </si>
  <si>
    <t>PAVIĆ MARKO</t>
  </si>
  <si>
    <t>PETROV BOŽO</t>
  </si>
  <si>
    <t>ŠARIĆ JOSIP</t>
  </si>
  <si>
    <t>LEKAJ PRLJASKAJ ERMINA</t>
  </si>
  <si>
    <t>BAČIĆ BRANKO</t>
  </si>
  <si>
    <t>BUDALIĆ IVAN</t>
  </si>
  <si>
    <t>GRČIĆ BRANKO</t>
  </si>
  <si>
    <t>JAKŠIĆ MIŠEL</t>
  </si>
  <si>
    <t>PRKAČIN ANTE</t>
  </si>
  <si>
    <t>UDOVIĆ SANJA</t>
  </si>
  <si>
    <t>ZMAIĆ ANKICA</t>
  </si>
  <si>
    <t>ŠIMIĆ HRVOJE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</si>
  <si>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</si>
  <si>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</si>
  <si>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</si>
  <si>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</si>
  <si>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</si>
  <si>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</si>
  <si>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</si>
  <si>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</si>
  <si>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REINER ŽELJKO</t>
  </si>
  <si>
    <t>SPAJIĆ DANIEL</t>
  </si>
  <si>
    <t>ŠAŠLIN STIPAN</t>
  </si>
  <si>
    <t>ŠIMPRAGA ANJA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</si>
  <si>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</si>
  <si>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</si>
  <si>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</si>
  <si>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</si>
  <si>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</si>
  <si>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</si>
  <si>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</si>
  <si>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</si>
  <si>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</si>
  <si>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</si>
  <si>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PULJAŠIĆ DARKO</t>
  </si>
  <si>
    <t>VIDOVIĆ FRANKO</t>
  </si>
  <si>
    <t>VIDOVIĆ RADOJE</t>
  </si>
  <si>
    <t>VUKOVAC RUŽICA</t>
  </si>
  <si>
    <t>ŠIMIČEVIĆ RADE</t>
  </si>
  <si>
    <t>BEDEKOVIĆ VESNA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</si>
  <si>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</si>
  <si>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</si>
  <si>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</si>
  <si>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</si>
  <si>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</si>
  <si>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</si>
  <si>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BARIČEVIĆ DANICA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</si>
  <si>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</si>
  <si>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</si>
  <si>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</si>
  <si>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</si>
  <si>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</si>
  <si>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</si>
  <si>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</si>
  <si>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</si>
  <si>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SELAK RASPUDIĆ MARIJA</t>
  </si>
  <si>
    <t>VLAŠIĆ ILJKIĆ MARTINA</t>
  </si>
  <si>
    <t>ANTOLIĆ VUPORA BARBARA</t>
  </si>
  <si>
    <t>POCRNIĆ-RADOŠEVIĆ ANITA</t>
  </si>
  <si>
    <t>SABLJAR DRAČEVAC RENATA</t>
  </si>
  <si>
    <t>JURIČEV-MARTINČEV BRANKA</t>
  </si>
  <si>
    <t>AČKAR KREŠIMIR</t>
  </si>
  <si>
    <t>BAKIĆ DAMIR</t>
  </si>
  <si>
    <t>BARTULICA STEPHEN NIKOLA</t>
  </si>
  <si>
    <t>BELJAK KREŠO</t>
  </si>
  <si>
    <t>BENČIĆ SANDRA</t>
  </si>
  <si>
    <t>BERNARDIĆ DAVOR</t>
  </si>
  <si>
    <t>BORIĆ RADA</t>
  </si>
  <si>
    <t>BOŠNJAKOVIĆ DRAŽEN</t>
  </si>
  <si>
    <t>BRUMNIĆ ZVANE</t>
  </si>
  <si>
    <t>ČIČAK MATO</t>
  </si>
  <si>
    <t>ĆELIĆ IVAN</t>
  </si>
  <si>
    <t>DEUR ANTE</t>
  </si>
  <si>
    <t>DRETAR DAVOR</t>
  </si>
  <si>
    <t>GLAVAŠEVIĆ BOJAN</t>
  </si>
  <si>
    <t>GRBA BUJEVIĆ MAJA</t>
  </si>
  <si>
    <t>GRGIĆ VINKO</t>
  </si>
  <si>
    <t>HAJDAŠ DONČIĆ SINIŠA</t>
  </si>
  <si>
    <t>HASANBEGOVIĆ ZLATKO</t>
  </si>
  <si>
    <t>KAJTAZI VELJKO</t>
  </si>
  <si>
    <t>KAPULICA MARIO</t>
  </si>
  <si>
    <t>KATIČIĆ KRUNOSLAV</t>
  </si>
  <si>
    <t>KLASIĆ DARKO</t>
  </si>
  <si>
    <t>LALOVAC BORIS</t>
  </si>
  <si>
    <t>LUKAČIĆ LJUBICA</t>
  </si>
  <si>
    <t>MATULA VILIM</t>
  </si>
  <si>
    <t>MILANOVIĆ LITRE MARKO</t>
  </si>
  <si>
    <t>MILOŠEVIĆ DOMAGOJ IVAN</t>
  </si>
  <si>
    <t>MLINARIĆ STIPO</t>
  </si>
  <si>
    <t>MRAK-TARITAŠ ANKA</t>
  </si>
  <si>
    <t>NAĐ VESNA</t>
  </si>
  <si>
    <t>NAĐI DAVOR</t>
  </si>
  <si>
    <t>OREŠKOVIĆ DALIJA</t>
  </si>
  <si>
    <t>PEOVIĆ KATARINA</t>
  </si>
  <si>
    <t>PRICA DOMAGOJ</t>
  </si>
  <si>
    <t>PUPOVAC MILORAD</t>
  </si>
  <si>
    <t>RADIN FURIO</t>
  </si>
  <si>
    <t>RASPUDIĆ NINO</t>
  </si>
  <si>
    <t>SAČIĆ ŽELJKO</t>
  </si>
  <si>
    <t>STIER DAVOR IVO</t>
  </si>
  <si>
    <t>ŠKORO MIROSLAV</t>
  </si>
  <si>
    <t>TOMAŠEVIĆ TOMISLAV</t>
  </si>
  <si>
    <t>TROSKOT ZVONIMIR</t>
  </si>
  <si>
    <t>TUĐMAN MIROSLAV</t>
  </si>
  <si>
    <t>VIDOVIĆ KRIŠTO KAROLINA</t>
  </si>
  <si>
    <t>VRKLJAN MILAN</t>
  </si>
  <si>
    <t>VUKAS NIKŠA</t>
  </si>
  <si>
    <t>TRAMIŠAK NATAŠA 
do 23.07.2020.</t>
  </si>
  <si>
    <t>KOVAČ STJEPAN</t>
  </si>
  <si>
    <t>Napomena: Troškovi zastupnika za razdoblje 22.07.2020. - 18.12.2020. nisu konačni jer nisu obračunati svi troškovi.</t>
  </si>
  <si>
    <t>TROŠKOVI 10. SAZIVA PO OSOBAMA 22.07.2020. - 18.12.2020.</t>
  </si>
  <si>
    <t>HABIJAN DAMIR</t>
  </si>
  <si>
    <t>HREBAK DARIO</t>
  </si>
  <si>
    <t>MARTINČEVIĆ NATALIJA</t>
  </si>
  <si>
    <t>PAVIĆ ŽELJKO</t>
  </si>
  <si>
    <t>PETIR MARIJANA</t>
  </si>
  <si>
    <t>POSAVEC KRIVEC IVANA</t>
  </si>
  <si>
    <t>SOBOTA DARKO</t>
  </si>
  <si>
    <t xml:space="preserve">STRIČAK ANĐELKO </t>
  </si>
  <si>
    <t>ŠTROMAR PREDRAG</t>
  </si>
  <si>
    <t xml:space="preserve">TOTGERGELI MIRO </t>
  </si>
  <si>
    <t xml:space="preserve">TUŠEK ŽARKO </t>
  </si>
  <si>
    <t>VIDOVIĆ DAVORKO</t>
  </si>
  <si>
    <t>CELJAK IVAN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</si>
</sst>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B34" sqref="B34"/>
    </sheetView>
  </sheetViews>
  <sheetFormatPr defaultColWidth="11.7109375" defaultRowHeight="12.75"/>
  <cols>
    <col min="1" max="1" width="8.00390625" style="2" customWidth="1"/>
    <col min="2" max="2" width="21.8515625" style="2" customWidth="1"/>
    <col min="3" max="16384" width="11.7109375" style="2" customWidth="1"/>
  </cols>
  <sheetData>
    <row r="1" spans="1:14" ht="12.7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>
      <c r="A2" s="17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9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" t="s">
        <v>4</v>
      </c>
      <c r="B4" s="1" t="s">
        <v>24</v>
      </c>
      <c r="C4" s="1" t="s">
        <v>7</v>
      </c>
      <c r="D4" s="1" t="s">
        <v>8</v>
      </c>
      <c r="E4" s="1" t="s">
        <v>0</v>
      </c>
      <c r="F4" s="1" t="s">
        <v>10</v>
      </c>
      <c r="G4" s="1" t="s">
        <v>1</v>
      </c>
      <c r="H4" s="1" t="s">
        <v>3</v>
      </c>
      <c r="I4" s="1" t="s">
        <v>2</v>
      </c>
      <c r="J4" s="1" t="s">
        <v>11</v>
      </c>
      <c r="K4" s="1" t="s">
        <v>18</v>
      </c>
      <c r="L4" s="1" t="s">
        <v>37</v>
      </c>
      <c r="M4" s="1" t="s">
        <v>38</v>
      </c>
      <c r="N4" s="1" t="s">
        <v>5</v>
      </c>
    </row>
    <row r="5" spans="1:14" s="3" customFormat="1" ht="12.75">
      <c r="A5" s="10">
        <v>1</v>
      </c>
      <c r="B5" s="11" t="s">
        <v>107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3" customFormat="1" ht="12.75">
      <c r="A6" s="10">
        <v>2</v>
      </c>
      <c r="B6" s="11" t="s">
        <v>88</v>
      </c>
      <c r="C6" s="12">
        <f>SUM(D6:N6)</f>
        <v>24822.629999999997</v>
      </c>
      <c r="D6" s="12"/>
      <c r="E6" s="12">
        <v>8216</v>
      </c>
      <c r="F6" s="12">
        <v>1613</v>
      </c>
      <c r="G6" s="12"/>
      <c r="H6" s="12"/>
      <c r="I6" s="12"/>
      <c r="J6" s="12">
        <f>13875.3-1879.88</f>
        <v>11995.419999999998</v>
      </c>
      <c r="K6" s="12">
        <f>779.92-315.04</f>
        <v>464.87999999999994</v>
      </c>
      <c r="L6" s="12">
        <v>2533.33</v>
      </c>
      <c r="M6" s="12"/>
      <c r="N6" s="12"/>
    </row>
    <row r="7" spans="1:14" s="3" customFormat="1" ht="22.5">
      <c r="A7" s="10">
        <v>3</v>
      </c>
      <c r="B7" s="11" t="s">
        <v>103</v>
      </c>
      <c r="C7" s="12">
        <f>SUM(D7:N7)</f>
        <v>21810.010000000002</v>
      </c>
      <c r="D7" s="12"/>
      <c r="E7" s="12">
        <v>5288</v>
      </c>
      <c r="F7" s="12">
        <v>616</v>
      </c>
      <c r="G7" s="12"/>
      <c r="H7" s="12"/>
      <c r="I7" s="12">
        <v>1074</v>
      </c>
      <c r="J7" s="12">
        <f>10593.42+890.2</f>
        <v>11483.62</v>
      </c>
      <c r="K7" s="12">
        <v>815.06</v>
      </c>
      <c r="L7" s="12">
        <v>2533.33</v>
      </c>
      <c r="M7" s="12"/>
      <c r="N7" s="12"/>
    </row>
    <row r="8" spans="1:14" s="3" customFormat="1" ht="12.75">
      <c r="A8" s="10">
        <v>4</v>
      </c>
      <c r="B8" s="11" t="s">
        <v>40</v>
      </c>
      <c r="C8" s="12">
        <f>SUM(D8:N8)</f>
        <v>28130.270000000004</v>
      </c>
      <c r="D8" s="12"/>
      <c r="E8" s="12">
        <v>9696</v>
      </c>
      <c r="F8" s="12">
        <v>2130</v>
      </c>
      <c r="G8" s="12"/>
      <c r="H8" s="12"/>
      <c r="I8" s="12"/>
      <c r="J8" s="12">
        <f>11038.52+890.2</f>
        <v>11928.720000000001</v>
      </c>
      <c r="K8" s="12">
        <f>2721.51-879.29</f>
        <v>1842.2200000000003</v>
      </c>
      <c r="L8" s="12">
        <v>2533.33</v>
      </c>
      <c r="M8" s="12"/>
      <c r="N8" s="12"/>
    </row>
    <row r="9" spans="1:14" s="3" customFormat="1" ht="12.75">
      <c r="A9" s="10">
        <v>5</v>
      </c>
      <c r="B9" s="11" t="s">
        <v>50</v>
      </c>
      <c r="C9" s="12">
        <f>SUM(D9:N9)</f>
        <v>23634</v>
      </c>
      <c r="D9" s="12"/>
      <c r="E9" s="12">
        <v>18180</v>
      </c>
      <c r="F9" s="12">
        <v>3621</v>
      </c>
      <c r="G9" s="12"/>
      <c r="H9" s="12">
        <v>1833</v>
      </c>
      <c r="I9" s="12"/>
      <c r="J9" s="12"/>
      <c r="K9" s="12"/>
      <c r="L9" s="12"/>
      <c r="M9" s="12"/>
      <c r="N9" s="12"/>
    </row>
    <row r="10" spans="1:14" s="3" customFormat="1" ht="12.75">
      <c r="A10" s="10">
        <v>6</v>
      </c>
      <c r="B10" s="11" t="s">
        <v>108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3" customFormat="1" ht="12.75">
      <c r="A11" s="10">
        <v>7</v>
      </c>
      <c r="B11" s="11" t="s">
        <v>71</v>
      </c>
      <c r="C11" s="12">
        <f>SUM(D11:N11)</f>
        <v>8113</v>
      </c>
      <c r="D11" s="12"/>
      <c r="E11" s="12">
        <v>7032</v>
      </c>
      <c r="F11" s="12">
        <v>1081</v>
      </c>
      <c r="G11" s="12"/>
      <c r="H11" s="12"/>
      <c r="I11" s="12"/>
      <c r="J11" s="12"/>
      <c r="K11" s="12"/>
      <c r="L11" s="12"/>
      <c r="M11" s="12"/>
      <c r="N11" s="12"/>
    </row>
    <row r="12" spans="1:14" s="3" customFormat="1" ht="12.75">
      <c r="A12" s="10">
        <v>8</v>
      </c>
      <c r="B12" s="11" t="s">
        <v>89</v>
      </c>
      <c r="C12" s="12">
        <f>SUM(D12:N12)</f>
        <v>23759.79</v>
      </c>
      <c r="D12" s="12"/>
      <c r="E12" s="12">
        <v>5556</v>
      </c>
      <c r="F12" s="12">
        <v>756</v>
      </c>
      <c r="G12" s="12"/>
      <c r="H12" s="12"/>
      <c r="I12" s="12">
        <v>2685</v>
      </c>
      <c r="J12" s="12">
        <v>11100.24</v>
      </c>
      <c r="K12" s="12">
        <v>1129.22</v>
      </c>
      <c r="L12" s="12">
        <v>2533.33</v>
      </c>
      <c r="M12" s="12"/>
      <c r="N12" s="12"/>
    </row>
    <row r="13" spans="1:14" s="3" customFormat="1" ht="12.75">
      <c r="A13" s="10">
        <v>9</v>
      </c>
      <c r="B13" s="11" t="s">
        <v>90</v>
      </c>
      <c r="C13" s="12">
        <f>SUM(D13:N13)</f>
        <v>28591.33</v>
      </c>
      <c r="D13" s="12"/>
      <c r="E13" s="12">
        <v>13552</v>
      </c>
      <c r="F13" s="12">
        <v>2809</v>
      </c>
      <c r="G13" s="12"/>
      <c r="H13" s="12"/>
      <c r="I13" s="12">
        <v>3759</v>
      </c>
      <c r="J13" s="12">
        <v>5550.12</v>
      </c>
      <c r="K13" s="12">
        <v>387.88</v>
      </c>
      <c r="L13" s="12">
        <v>2533.33</v>
      </c>
      <c r="M13" s="12"/>
      <c r="N13" s="12"/>
    </row>
    <row r="14" spans="1:14" s="3" customFormat="1" ht="12.75">
      <c r="A14" s="10">
        <v>10</v>
      </c>
      <c r="B14" s="11" t="s">
        <v>91</v>
      </c>
      <c r="C14" s="12">
        <f>SUM(D14:N14)</f>
        <v>49042.11</v>
      </c>
      <c r="D14" s="12"/>
      <c r="E14" s="12">
        <v>29508</v>
      </c>
      <c r="F14" s="12">
        <v>6665</v>
      </c>
      <c r="G14" s="12"/>
      <c r="H14" s="12"/>
      <c r="I14" s="12">
        <v>2148</v>
      </c>
      <c r="J14" s="12">
        <v>8187.780000000001</v>
      </c>
      <c r="K14" s="12"/>
      <c r="L14" s="12">
        <v>2533.33</v>
      </c>
      <c r="M14" s="12"/>
      <c r="N14" s="12"/>
    </row>
    <row r="15" spans="1:14" s="3" customFormat="1" ht="12.75">
      <c r="A15" s="10">
        <v>11</v>
      </c>
      <c r="B15" s="11" t="s">
        <v>92</v>
      </c>
      <c r="C15" s="12">
        <f>SUM(D15:N15)</f>
        <v>37708.51</v>
      </c>
      <c r="D15" s="12"/>
      <c r="E15" s="12">
        <v>16226</v>
      </c>
      <c r="F15" s="12">
        <v>3386</v>
      </c>
      <c r="G15" s="12"/>
      <c r="H15" s="12">
        <v>1385</v>
      </c>
      <c r="I15" s="12">
        <v>906</v>
      </c>
      <c r="J15" s="12">
        <v>11816.38</v>
      </c>
      <c r="K15" s="12">
        <v>1455.8</v>
      </c>
      <c r="L15" s="12">
        <v>2533.33</v>
      </c>
      <c r="M15" s="12"/>
      <c r="N15" s="12"/>
    </row>
    <row r="16" spans="1:14" s="3" customFormat="1" ht="22.5">
      <c r="A16" s="10">
        <v>12</v>
      </c>
      <c r="B16" s="11" t="s">
        <v>109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3" customFormat="1" ht="12.75">
      <c r="A17" s="10">
        <v>13</v>
      </c>
      <c r="B17" s="11" t="s">
        <v>12</v>
      </c>
      <c r="C17" s="12">
        <f>SUM(D17:N17)</f>
        <v>22131.879999999997</v>
      </c>
      <c r="D17" s="12"/>
      <c r="E17" s="12">
        <v>5058</v>
      </c>
      <c r="F17" s="12">
        <v>1086</v>
      </c>
      <c r="G17" s="12">
        <v>1640</v>
      </c>
      <c r="H17" s="12">
        <v>750</v>
      </c>
      <c r="I17" s="12"/>
      <c r="J17" s="12">
        <f>13875.3-1879.88</f>
        <v>11995.419999999998</v>
      </c>
      <c r="K17" s="12">
        <f>3438.07-1835.61</f>
        <v>1602.4600000000003</v>
      </c>
      <c r="L17" s="12"/>
      <c r="M17" s="12"/>
      <c r="N17" s="12"/>
    </row>
    <row r="18" spans="1:14" s="3" customFormat="1" ht="12.75">
      <c r="A18" s="10">
        <v>14</v>
      </c>
      <c r="B18" s="11" t="s">
        <v>85</v>
      </c>
      <c r="C18" s="12">
        <f>SUM(D18:N18)</f>
        <v>13969.33</v>
      </c>
      <c r="D18" s="12"/>
      <c r="E18" s="12">
        <v>8256</v>
      </c>
      <c r="F18" s="12"/>
      <c r="G18" s="12"/>
      <c r="H18" s="12"/>
      <c r="I18" s="12"/>
      <c r="J18" s="12"/>
      <c r="K18" s="12"/>
      <c r="L18" s="12">
        <v>2533.33</v>
      </c>
      <c r="M18" s="12">
        <v>3180</v>
      </c>
      <c r="N18" s="12"/>
    </row>
    <row r="19" spans="1:14" s="3" customFormat="1" ht="12.75">
      <c r="A19" s="10">
        <v>15</v>
      </c>
      <c r="B19" s="11" t="s">
        <v>21</v>
      </c>
      <c r="C19" s="12">
        <f>SUM(D19:N19)</f>
        <v>33823.33</v>
      </c>
      <c r="D19" s="12"/>
      <c r="E19" s="12">
        <v>21420</v>
      </c>
      <c r="F19" s="12">
        <v>3468</v>
      </c>
      <c r="G19" s="12"/>
      <c r="H19" s="12"/>
      <c r="I19" s="12">
        <v>3222</v>
      </c>
      <c r="J19" s="12"/>
      <c r="K19" s="12"/>
      <c r="L19" s="12">
        <v>2533.33</v>
      </c>
      <c r="M19" s="12">
        <v>3180</v>
      </c>
      <c r="N19" s="12"/>
    </row>
    <row r="20" spans="1:14" s="3" customFormat="1" ht="12.75">
      <c r="A20" s="10">
        <v>16</v>
      </c>
      <c r="B20" s="11" t="s">
        <v>110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" customFormat="1" ht="12.75">
      <c r="A21" s="10">
        <v>17</v>
      </c>
      <c r="B21" s="11" t="s">
        <v>111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3" customFormat="1" ht="12.75">
      <c r="A22" s="10">
        <v>18</v>
      </c>
      <c r="B22" s="11" t="s">
        <v>112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3" customFormat="1" ht="12.75">
      <c r="A23" s="10">
        <v>19</v>
      </c>
      <c r="B23" s="11" t="s">
        <v>25</v>
      </c>
      <c r="C23" s="12">
        <f>SUM(D23:N23)</f>
        <v>20986.73</v>
      </c>
      <c r="D23" s="12"/>
      <c r="E23" s="12">
        <v>5500</v>
      </c>
      <c r="F23" s="12">
        <v>576.49</v>
      </c>
      <c r="G23" s="12"/>
      <c r="H23" s="12"/>
      <c r="I23" s="12"/>
      <c r="J23" s="12">
        <f>13716.04-1879.88</f>
        <v>11836.16</v>
      </c>
      <c r="K23" s="12">
        <v>152.26</v>
      </c>
      <c r="L23" s="12">
        <v>2533.33</v>
      </c>
      <c r="M23" s="12"/>
      <c r="N23" s="12">
        <v>388.49</v>
      </c>
    </row>
    <row r="24" spans="1:14" s="3" customFormat="1" ht="12.75">
      <c r="A24" s="10">
        <v>20</v>
      </c>
      <c r="B24" s="11" t="s">
        <v>97</v>
      </c>
      <c r="C24" s="12">
        <f>SUM(D24:N24)</f>
        <v>24602.989999999998</v>
      </c>
      <c r="D24" s="12"/>
      <c r="E24" s="12">
        <v>7686</v>
      </c>
      <c r="F24" s="12">
        <v>1156</v>
      </c>
      <c r="G24" s="12"/>
      <c r="H24" s="12"/>
      <c r="I24" s="12">
        <v>1611</v>
      </c>
      <c r="J24" s="12">
        <v>11279.28</v>
      </c>
      <c r="K24" s="12">
        <v>337.38</v>
      </c>
      <c r="L24" s="12">
        <v>2533.33</v>
      </c>
      <c r="M24" s="12"/>
      <c r="N24" s="12"/>
    </row>
    <row r="25" spans="1:14" s="3" customFormat="1" ht="12.75">
      <c r="A25" s="10">
        <v>21</v>
      </c>
      <c r="B25" s="11" t="s">
        <v>45</v>
      </c>
      <c r="C25" s="12">
        <f>SUM(D25:N25)</f>
        <v>32879.439999999995</v>
      </c>
      <c r="D25" s="12"/>
      <c r="E25" s="12">
        <f>14528-454</f>
        <v>14074</v>
      </c>
      <c r="F25" s="12">
        <f>1970-60</f>
        <v>1910</v>
      </c>
      <c r="G25" s="12"/>
      <c r="H25" s="12">
        <f>1760-55</f>
        <v>1705</v>
      </c>
      <c r="I25" s="12"/>
      <c r="J25" s="12">
        <f>13875.3-1879.88</f>
        <v>11995.419999999998</v>
      </c>
      <c r="K25" s="12">
        <f>2276.96-1615.27</f>
        <v>661.69</v>
      </c>
      <c r="L25" s="12">
        <v>2533.33</v>
      </c>
      <c r="M25" s="12"/>
      <c r="N25" s="12"/>
    </row>
    <row r="26" spans="1:14" s="3" customFormat="1" ht="12.75">
      <c r="A26" s="10">
        <v>22</v>
      </c>
      <c r="B26" s="11" t="s">
        <v>113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3" customFormat="1" ht="12.75">
      <c r="A27" s="10">
        <v>23</v>
      </c>
      <c r="B27" s="11" t="s">
        <v>114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3" customFormat="1" ht="12.75">
      <c r="A28" s="10">
        <v>24</v>
      </c>
      <c r="B28" s="11" t="s">
        <v>13</v>
      </c>
      <c r="C28" s="12">
        <f>SUM(D28:N28)</f>
        <v>31792.08</v>
      </c>
      <c r="D28" s="12"/>
      <c r="E28" s="12">
        <v>9060</v>
      </c>
      <c r="F28" s="12">
        <v>2040</v>
      </c>
      <c r="G28" s="12">
        <v>2360</v>
      </c>
      <c r="H28" s="12"/>
      <c r="I28" s="12">
        <v>3759</v>
      </c>
      <c r="J28" s="12">
        <f>10148.32+890.2</f>
        <v>11038.52</v>
      </c>
      <c r="K28" s="12">
        <v>1001.23</v>
      </c>
      <c r="L28" s="12">
        <v>2533.33</v>
      </c>
      <c r="M28" s="12"/>
      <c r="N28" s="12"/>
    </row>
    <row r="29" spans="1:14" s="3" customFormat="1" ht="12.75">
      <c r="A29" s="10">
        <v>25</v>
      </c>
      <c r="B29" s="11" t="s">
        <v>115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3" customFormat="1" ht="12.75">
      <c r="A30" s="10">
        <v>26</v>
      </c>
      <c r="B30" s="11" t="s">
        <v>51</v>
      </c>
      <c r="C30" s="12">
        <f>SUM(D30:N30)</f>
        <v>35756.94</v>
      </c>
      <c r="D30" s="12"/>
      <c r="E30" s="12">
        <v>22800</v>
      </c>
      <c r="F30" s="12">
        <v>4853</v>
      </c>
      <c r="G30" s="12"/>
      <c r="H30" s="12"/>
      <c r="I30" s="12">
        <v>3759</v>
      </c>
      <c r="J30" s="12"/>
      <c r="K30" s="12"/>
      <c r="L30" s="12">
        <v>2533.33</v>
      </c>
      <c r="M30" s="12">
        <v>1811.61</v>
      </c>
      <c r="N30" s="12"/>
    </row>
    <row r="31" spans="1:14" s="3" customFormat="1" ht="12.75">
      <c r="A31" s="10">
        <v>27</v>
      </c>
      <c r="B31" s="11" t="s">
        <v>9</v>
      </c>
      <c r="C31" s="12">
        <f>SUM(D31:N31)</f>
        <v>42471.98</v>
      </c>
      <c r="D31" s="12"/>
      <c r="E31" s="12">
        <f>25358-818</f>
        <v>24540</v>
      </c>
      <c r="F31" s="12">
        <f>3443-121</f>
        <v>3322</v>
      </c>
      <c r="G31" s="12"/>
      <c r="H31" s="12"/>
      <c r="I31" s="12"/>
      <c r="J31" s="12">
        <f>13734.45-1860.79</f>
        <v>11873.66</v>
      </c>
      <c r="K31" s="12">
        <f>608.97-405.98</f>
        <v>202.99</v>
      </c>
      <c r="L31" s="12">
        <v>2533.33</v>
      </c>
      <c r="M31" s="12"/>
      <c r="N31" s="12"/>
    </row>
    <row r="32" spans="1:14" s="3" customFormat="1" ht="12.75">
      <c r="A32" s="10">
        <v>28</v>
      </c>
      <c r="B32" s="11" t="s">
        <v>58</v>
      </c>
      <c r="C32" s="12">
        <f>SUM(D32:N32)</f>
        <v>187.58</v>
      </c>
      <c r="D32" s="12">
        <v>187.58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3" customFormat="1" ht="12.75">
      <c r="A33" s="10">
        <v>29</v>
      </c>
      <c r="B33" s="11" t="s">
        <v>22</v>
      </c>
      <c r="C33" s="12">
        <f>SUM(D33:N33)</f>
        <v>17396.739999999998</v>
      </c>
      <c r="D33" s="12"/>
      <c r="E33" s="12">
        <v>13986</v>
      </c>
      <c r="F33" s="12">
        <v>1538.74</v>
      </c>
      <c r="G33" s="12"/>
      <c r="H33" s="12">
        <v>1872</v>
      </c>
      <c r="I33" s="12"/>
      <c r="J33" s="12"/>
      <c r="K33" s="12"/>
      <c r="L33" s="12"/>
      <c r="M33" s="12"/>
      <c r="N33" s="12"/>
    </row>
    <row r="34" spans="1:14" s="3" customFormat="1" ht="12.75">
      <c r="A34" s="10">
        <v>30</v>
      </c>
      <c r="B34" s="11" t="s">
        <v>169</v>
      </c>
      <c r="C34" s="12">
        <f>SUM(D34:N34)</f>
        <v>2284</v>
      </c>
      <c r="D34" s="12"/>
      <c r="E34" s="12">
        <v>2284</v>
      </c>
      <c r="F34" s="12"/>
      <c r="G34" s="12"/>
      <c r="H34" s="12"/>
      <c r="I34" s="12"/>
      <c r="J34" s="12"/>
      <c r="K34" s="12"/>
      <c r="L34" s="12"/>
      <c r="M34" s="12"/>
      <c r="N34" s="12"/>
    </row>
    <row r="35" spans="1:14" s="3" customFormat="1" ht="12.75">
      <c r="A35" s="10">
        <v>31</v>
      </c>
      <c r="B35" s="11" t="s">
        <v>116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3" customFormat="1" ht="12.75">
      <c r="A36" s="10">
        <v>32</v>
      </c>
      <c r="B36" s="11" t="s">
        <v>117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3" customFormat="1" ht="12.75">
      <c r="A37" s="10">
        <v>33</v>
      </c>
      <c r="B37" s="11" t="s">
        <v>39</v>
      </c>
      <c r="C37" s="12">
        <f>SUM(D37:N37)</f>
        <v>13553.33</v>
      </c>
      <c r="D37" s="12"/>
      <c r="E37" s="12">
        <v>9216</v>
      </c>
      <c r="F37" s="12">
        <v>1804</v>
      </c>
      <c r="G37" s="12"/>
      <c r="H37" s="12"/>
      <c r="I37" s="12"/>
      <c r="J37" s="12"/>
      <c r="K37" s="12"/>
      <c r="L37" s="12">
        <v>2533.33</v>
      </c>
      <c r="M37" s="12"/>
      <c r="N37" s="12"/>
    </row>
    <row r="38" spans="1:14" s="3" customFormat="1" ht="12.75">
      <c r="A38" s="10">
        <v>34</v>
      </c>
      <c r="B38" s="11" t="s">
        <v>30</v>
      </c>
      <c r="C38" s="12">
        <f>SUM(D38:N38)</f>
        <v>31096.010000000002</v>
      </c>
      <c r="D38" s="12"/>
      <c r="E38" s="12">
        <v>12458</v>
      </c>
      <c r="F38" s="12">
        <v>2833</v>
      </c>
      <c r="G38" s="12"/>
      <c r="H38" s="12"/>
      <c r="I38" s="12"/>
      <c r="J38" s="12">
        <f>13757.46-1871.16</f>
        <v>11886.3</v>
      </c>
      <c r="K38" s="12">
        <f>1956.93-571.55</f>
        <v>1385.38</v>
      </c>
      <c r="L38" s="12">
        <v>2533.33</v>
      </c>
      <c r="M38" s="12"/>
      <c r="N38" s="12"/>
    </row>
    <row r="39" spans="1:14" s="3" customFormat="1" ht="12.75">
      <c r="A39" s="10">
        <v>35</v>
      </c>
      <c r="B39" s="11" t="s">
        <v>118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3" customFormat="1" ht="12.75">
      <c r="A40" s="10">
        <v>36</v>
      </c>
      <c r="B40" s="11" t="s">
        <v>15</v>
      </c>
      <c r="C40" s="12">
        <f>SUM(D40:N40)</f>
        <v>18206</v>
      </c>
      <c r="D40" s="12"/>
      <c r="E40" s="12">
        <f>16720-1520</f>
        <v>15200</v>
      </c>
      <c r="F40" s="12">
        <f>3340-334</f>
        <v>3006</v>
      </c>
      <c r="G40" s="12"/>
      <c r="H40" s="12"/>
      <c r="I40" s="12"/>
      <c r="J40" s="12"/>
      <c r="K40" s="12"/>
      <c r="L40" s="12"/>
      <c r="M40" s="12"/>
      <c r="N40" s="12"/>
    </row>
    <row r="41" spans="1:14" s="3" customFormat="1" ht="12.75">
      <c r="A41" s="10">
        <v>37</v>
      </c>
      <c r="B41" s="11" t="s">
        <v>119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3" customFormat="1" ht="12.75">
      <c r="A42" s="10">
        <v>38</v>
      </c>
      <c r="B42" s="11" t="s">
        <v>44</v>
      </c>
      <c r="C42" s="12">
        <f>SUM(D42:N42)</f>
        <v>20640.42</v>
      </c>
      <c r="D42" s="12">
        <v>225</v>
      </c>
      <c r="E42" s="12">
        <f>25160-19240</f>
        <v>5920</v>
      </c>
      <c r="F42" s="12"/>
      <c r="G42" s="12"/>
      <c r="H42" s="12"/>
      <c r="I42" s="12"/>
      <c r="J42" s="12">
        <f>13875.3-1879.88</f>
        <v>11995.419999999998</v>
      </c>
      <c r="K42" s="12"/>
      <c r="L42" s="12">
        <v>2500</v>
      </c>
      <c r="M42" s="12"/>
      <c r="N42" s="12"/>
    </row>
    <row r="43" spans="1:14" s="3" customFormat="1" ht="12.75">
      <c r="A43" s="10">
        <v>39</v>
      </c>
      <c r="B43" s="11" t="s">
        <v>72</v>
      </c>
      <c r="C43" s="12">
        <f>SUM(D43:N43)</f>
        <v>26361.370000000003</v>
      </c>
      <c r="D43" s="12"/>
      <c r="E43" s="12">
        <v>8532</v>
      </c>
      <c r="F43" s="12">
        <v>1500.3799999999994</v>
      </c>
      <c r="G43" s="12"/>
      <c r="H43" s="12"/>
      <c r="I43" s="12">
        <v>1611</v>
      </c>
      <c r="J43" s="12">
        <v>11547.83</v>
      </c>
      <c r="K43" s="12">
        <v>636.83</v>
      </c>
      <c r="L43" s="12">
        <v>2533.33</v>
      </c>
      <c r="M43" s="12"/>
      <c r="N43" s="12"/>
    </row>
    <row r="44" spans="1:14" s="3" customFormat="1" ht="12.75">
      <c r="A44" s="10">
        <v>40</v>
      </c>
      <c r="B44" s="11" t="s">
        <v>73</v>
      </c>
      <c r="C44" s="12">
        <f>SUM(D44:N44)</f>
        <v>23541.82</v>
      </c>
      <c r="D44" s="12"/>
      <c r="E44" s="12">
        <v>1188</v>
      </c>
      <c r="F44" s="12">
        <v>231</v>
      </c>
      <c r="G44" s="12">
        <v>6341.25</v>
      </c>
      <c r="H44" s="12"/>
      <c r="I44" s="12">
        <v>2148</v>
      </c>
      <c r="J44" s="12">
        <v>11100.24</v>
      </c>
      <c r="K44" s="12"/>
      <c r="L44" s="12">
        <v>2533.33</v>
      </c>
      <c r="M44" s="12"/>
      <c r="N44" s="12"/>
    </row>
    <row r="45" spans="1:14" s="3" customFormat="1" ht="12.75">
      <c r="A45" s="10">
        <v>41</v>
      </c>
      <c r="B45" s="11" t="s">
        <v>34</v>
      </c>
      <c r="C45" s="12">
        <f>SUM(D45:N45)</f>
        <v>42431.81</v>
      </c>
      <c r="D45" s="12"/>
      <c r="E45" s="12">
        <v>21200</v>
      </c>
      <c r="F45" s="12">
        <v>3539</v>
      </c>
      <c r="G45" s="12"/>
      <c r="H45" s="12"/>
      <c r="I45" s="12">
        <v>3759</v>
      </c>
      <c r="J45" s="12">
        <v>11100.24</v>
      </c>
      <c r="K45" s="12">
        <v>300.24</v>
      </c>
      <c r="L45" s="12">
        <v>2533.33</v>
      </c>
      <c r="M45" s="12"/>
      <c r="N45" s="12"/>
    </row>
    <row r="46" spans="1:14" s="3" customFormat="1" ht="12.75">
      <c r="A46" s="10">
        <v>42</v>
      </c>
      <c r="B46" s="11" t="s">
        <v>31</v>
      </c>
      <c r="C46" s="12">
        <f>SUM(D46:N46)</f>
        <v>24306.1</v>
      </c>
      <c r="D46" s="12"/>
      <c r="E46" s="12">
        <v>7436</v>
      </c>
      <c r="F46" s="12">
        <v>1573</v>
      </c>
      <c r="G46" s="12"/>
      <c r="H46" s="12"/>
      <c r="I46" s="12"/>
      <c r="J46" s="12">
        <f>13875.3-1879.88</f>
        <v>11995.419999999998</v>
      </c>
      <c r="K46" s="12">
        <f>1125.68-357.33</f>
        <v>768.3500000000001</v>
      </c>
      <c r="L46" s="12">
        <v>2533.33</v>
      </c>
      <c r="M46" s="12"/>
      <c r="N46" s="12"/>
    </row>
    <row r="47" spans="1:14" s="3" customFormat="1" ht="12.75">
      <c r="A47" s="10">
        <v>43</v>
      </c>
      <c r="B47" s="11" t="s">
        <v>120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3" customFormat="1" ht="12.75">
      <c r="A48" s="10">
        <v>44</v>
      </c>
      <c r="B48" s="11" t="s">
        <v>121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3" customFormat="1" ht="12.75">
      <c r="A49" s="10">
        <v>45</v>
      </c>
      <c r="B49" s="11" t="s">
        <v>41</v>
      </c>
      <c r="C49" s="12">
        <f>SUM(D49:N49)</f>
        <v>27191.17</v>
      </c>
      <c r="D49" s="12"/>
      <c r="E49" s="12">
        <v>9248</v>
      </c>
      <c r="F49" s="12">
        <v>2048</v>
      </c>
      <c r="G49" s="12"/>
      <c r="H49" s="12"/>
      <c r="I49" s="12"/>
      <c r="J49" s="12">
        <f>11100.24+895.18</f>
        <v>11995.42</v>
      </c>
      <c r="K49" s="12">
        <f>2064.31-697.89</f>
        <v>1366.42</v>
      </c>
      <c r="L49" s="12">
        <v>2533.33</v>
      </c>
      <c r="M49" s="12"/>
      <c r="N49" s="12"/>
    </row>
    <row r="50" spans="1:14" s="3" customFormat="1" ht="12.75">
      <c r="A50" s="10">
        <v>46</v>
      </c>
      <c r="B50" s="11" t="s">
        <v>52</v>
      </c>
      <c r="C50" s="12">
        <f>SUM(D50:N50)</f>
        <v>43864.58</v>
      </c>
      <c r="D50" s="12"/>
      <c r="E50" s="12">
        <v>24420</v>
      </c>
      <c r="F50" s="12">
        <v>4291</v>
      </c>
      <c r="G50" s="12"/>
      <c r="H50" s="12"/>
      <c r="I50" s="12"/>
      <c r="J50" s="12">
        <f>13836.6-1874.64</f>
        <v>11961.960000000001</v>
      </c>
      <c r="K50" s="12">
        <f>1508.22-849.93</f>
        <v>658.2900000000001</v>
      </c>
      <c r="L50" s="12">
        <v>2533.33</v>
      </c>
      <c r="M50" s="12"/>
      <c r="N50" s="12"/>
    </row>
    <row r="51" spans="1:14" s="3" customFormat="1" ht="12.75">
      <c r="A51" s="10">
        <v>47</v>
      </c>
      <c r="B51" s="11" t="s">
        <v>122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3" customFormat="1" ht="12.75">
      <c r="A52" s="10">
        <v>48</v>
      </c>
      <c r="B52" s="11" t="s">
        <v>43</v>
      </c>
      <c r="C52" s="12">
        <f>SUM(D52:N52)</f>
        <v>7440</v>
      </c>
      <c r="D52" s="12"/>
      <c r="E52" s="12">
        <v>7440</v>
      </c>
      <c r="F52" s="12"/>
      <c r="G52" s="12"/>
      <c r="H52" s="12"/>
      <c r="I52" s="12"/>
      <c r="J52" s="12"/>
      <c r="K52" s="12"/>
      <c r="L52" s="12"/>
      <c r="M52" s="12"/>
      <c r="N52" s="12"/>
    </row>
    <row r="53" spans="1:14" s="3" customFormat="1" ht="12.75">
      <c r="A53" s="10">
        <v>49</v>
      </c>
      <c r="B53" s="11" t="s">
        <v>23</v>
      </c>
      <c r="C53" s="12">
        <f>SUM(D53:N53)</f>
        <v>25407.78</v>
      </c>
      <c r="D53" s="12"/>
      <c r="E53" s="12">
        <v>16320</v>
      </c>
      <c r="F53" s="12">
        <v>3673</v>
      </c>
      <c r="G53" s="12"/>
      <c r="H53" s="12"/>
      <c r="I53" s="12"/>
      <c r="J53" s="12"/>
      <c r="K53" s="12"/>
      <c r="L53" s="12"/>
      <c r="M53" s="12">
        <f>5158.33+256.45</f>
        <v>5414.78</v>
      </c>
      <c r="N53" s="12"/>
    </row>
    <row r="54" spans="1:14" s="3" customFormat="1" ht="12.75">
      <c r="A54" s="10">
        <v>50</v>
      </c>
      <c r="B54" s="11" t="s">
        <v>157</v>
      </c>
      <c r="C54" s="12">
        <f>SUM(D54:N54)</f>
        <v>11572</v>
      </c>
      <c r="D54" s="12"/>
      <c r="E54" s="12">
        <v>9948</v>
      </c>
      <c r="F54" s="12">
        <v>1624</v>
      </c>
      <c r="G54" s="12"/>
      <c r="H54" s="12"/>
      <c r="I54" s="12"/>
      <c r="J54" s="12"/>
      <c r="K54" s="12"/>
      <c r="L54" s="12"/>
      <c r="M54" s="12"/>
      <c r="N54" s="12"/>
    </row>
    <row r="55" spans="1:14" s="3" customFormat="1" ht="12.75">
      <c r="A55" s="10">
        <v>51</v>
      </c>
      <c r="B55" s="11" t="s">
        <v>123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s="3" customFormat="1" ht="12.75">
      <c r="A56" s="10">
        <v>52</v>
      </c>
      <c r="B56" s="11" t="s">
        <v>98</v>
      </c>
      <c r="C56" s="12">
        <f>SUM(D56:N56)</f>
        <v>28118.059999999998</v>
      </c>
      <c r="D56" s="12"/>
      <c r="E56" s="12">
        <f>21280-11200</f>
        <v>10080</v>
      </c>
      <c r="F56" s="12">
        <f>4495-2303</f>
        <v>2192</v>
      </c>
      <c r="G56" s="12"/>
      <c r="H56" s="12"/>
      <c r="I56" s="12"/>
      <c r="J56" s="12">
        <f>13875.3-1879.88</f>
        <v>11995.419999999998</v>
      </c>
      <c r="K56" s="12">
        <f>2965.66-1648.35</f>
        <v>1317.31</v>
      </c>
      <c r="L56" s="12">
        <v>2533.33</v>
      </c>
      <c r="M56" s="12"/>
      <c r="N56" s="12"/>
    </row>
    <row r="57" spans="1:14" s="3" customFormat="1" ht="12.75">
      <c r="A57" s="10">
        <v>53</v>
      </c>
      <c r="B57" s="11" t="s">
        <v>124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3" customFormat="1" ht="12.75">
      <c r="A58" s="10">
        <v>54</v>
      </c>
      <c r="B58" s="11" t="s">
        <v>158</v>
      </c>
      <c r="C58" s="12">
        <f aca="true" t="shared" si="0" ref="C58:C68">SUM(D58:N58)</f>
        <v>1408</v>
      </c>
      <c r="D58" s="12"/>
      <c r="E58" s="12">
        <v>1408</v>
      </c>
      <c r="F58" s="12"/>
      <c r="G58" s="12"/>
      <c r="H58" s="12"/>
      <c r="I58" s="12"/>
      <c r="J58" s="12"/>
      <c r="K58" s="12"/>
      <c r="L58" s="12"/>
      <c r="M58" s="12"/>
      <c r="N58" s="12"/>
    </row>
    <row r="59" spans="1:14" s="3" customFormat="1" ht="12.75">
      <c r="A59" s="10">
        <v>55</v>
      </c>
      <c r="B59" s="11" t="s">
        <v>26</v>
      </c>
      <c r="C59" s="12">
        <f t="shared" si="0"/>
        <v>37322.33</v>
      </c>
      <c r="D59" s="12"/>
      <c r="E59" s="12">
        <v>16960</v>
      </c>
      <c r="F59" s="12">
        <v>4122</v>
      </c>
      <c r="G59" s="12"/>
      <c r="H59" s="12"/>
      <c r="I59" s="12"/>
      <c r="J59" s="12">
        <f>13798.15-1869.43</f>
        <v>11928.72</v>
      </c>
      <c r="K59" s="12">
        <f>2425.21-646.93</f>
        <v>1778.2800000000002</v>
      </c>
      <c r="L59" s="12">
        <v>2533.33</v>
      </c>
      <c r="M59" s="12"/>
      <c r="N59" s="12"/>
    </row>
    <row r="60" spans="1:14" s="3" customFormat="1" ht="12.75">
      <c r="A60" s="10">
        <v>56</v>
      </c>
      <c r="B60" s="11" t="s">
        <v>74</v>
      </c>
      <c r="C60" s="12">
        <f t="shared" si="0"/>
        <v>27264.33</v>
      </c>
      <c r="D60" s="12"/>
      <c r="E60" s="12">
        <v>17788</v>
      </c>
      <c r="F60" s="12">
        <v>3226</v>
      </c>
      <c r="G60" s="12"/>
      <c r="H60" s="12"/>
      <c r="I60" s="12">
        <v>537</v>
      </c>
      <c r="J60" s="12"/>
      <c r="K60" s="12"/>
      <c r="L60" s="12">
        <v>2533.33</v>
      </c>
      <c r="M60" s="12">
        <v>3180</v>
      </c>
      <c r="N60" s="12"/>
    </row>
    <row r="61" spans="1:14" s="4" customFormat="1" ht="22.5">
      <c r="A61" s="7"/>
      <c r="B61" s="8" t="s">
        <v>153</v>
      </c>
      <c r="C61" s="9">
        <f t="shared" si="0"/>
        <v>1074</v>
      </c>
      <c r="D61" s="9"/>
      <c r="E61" s="9"/>
      <c r="F61" s="9"/>
      <c r="G61" s="9"/>
      <c r="H61" s="9"/>
      <c r="I61" s="9">
        <v>1074</v>
      </c>
      <c r="J61" s="9"/>
      <c r="K61" s="9"/>
      <c r="L61" s="9"/>
      <c r="M61" s="9"/>
      <c r="N61" s="9"/>
    </row>
    <row r="62" spans="1:14" s="3" customFormat="1" ht="12.75">
      <c r="A62" s="10">
        <v>57</v>
      </c>
      <c r="B62" s="11" t="s">
        <v>53</v>
      </c>
      <c r="C62" s="12">
        <f t="shared" si="0"/>
        <v>21370.43</v>
      </c>
      <c r="D62" s="12"/>
      <c r="E62" s="12">
        <v>5304</v>
      </c>
      <c r="F62" s="12"/>
      <c r="G62" s="12"/>
      <c r="H62" s="12"/>
      <c r="I62" s="12">
        <v>3759</v>
      </c>
      <c r="J62" s="12">
        <f>8885.55+888.55</f>
        <v>9774.099999999999</v>
      </c>
      <c r="K62" s="12"/>
      <c r="L62" s="12">
        <v>2533.33</v>
      </c>
      <c r="M62" s="12"/>
      <c r="N62" s="12"/>
    </row>
    <row r="63" spans="1:14" s="3" customFormat="1" ht="12.75">
      <c r="A63" s="10">
        <v>58</v>
      </c>
      <c r="B63" s="11" t="s">
        <v>99</v>
      </c>
      <c r="C63" s="12">
        <f t="shared" si="0"/>
        <v>967.35</v>
      </c>
      <c r="D63" s="12"/>
      <c r="E63" s="12"/>
      <c r="F63" s="12"/>
      <c r="G63" s="12"/>
      <c r="H63" s="12"/>
      <c r="I63" s="12">
        <v>967.35</v>
      </c>
      <c r="J63" s="12"/>
      <c r="K63" s="12"/>
      <c r="L63" s="12"/>
      <c r="M63" s="12"/>
      <c r="N63" s="12"/>
    </row>
    <row r="64" spans="1:14" s="3" customFormat="1" ht="12.75">
      <c r="A64" s="10">
        <v>59</v>
      </c>
      <c r="B64" s="11" t="s">
        <v>35</v>
      </c>
      <c r="C64" s="12">
        <f t="shared" si="0"/>
        <v>38083.29000000001</v>
      </c>
      <c r="D64" s="12"/>
      <c r="E64" s="12">
        <v>19072</v>
      </c>
      <c r="F64" s="12">
        <v>3195.1299999999997</v>
      </c>
      <c r="G64" s="12"/>
      <c r="H64" s="12"/>
      <c r="I64" s="12"/>
      <c r="J64" s="12">
        <f>11100.24+895.18</f>
        <v>11995.42</v>
      </c>
      <c r="K64" s="12">
        <f>1616.88-329.47</f>
        <v>1287.41</v>
      </c>
      <c r="L64" s="12">
        <v>2533.33</v>
      </c>
      <c r="M64" s="12"/>
      <c r="N64" s="12"/>
    </row>
    <row r="65" spans="1:14" s="3" customFormat="1" ht="12.75">
      <c r="A65" s="10">
        <v>60</v>
      </c>
      <c r="B65" s="11" t="s">
        <v>28</v>
      </c>
      <c r="C65" s="12">
        <f t="shared" si="0"/>
        <v>38409.97</v>
      </c>
      <c r="D65" s="12"/>
      <c r="E65" s="12">
        <v>18944</v>
      </c>
      <c r="F65" s="12">
        <v>3872</v>
      </c>
      <c r="G65" s="12"/>
      <c r="H65" s="12"/>
      <c r="I65" s="12"/>
      <c r="J65" s="12">
        <f>11100.24+895.18</f>
        <v>11995.42</v>
      </c>
      <c r="K65" s="12">
        <f>1894.78-829.56</f>
        <v>1065.22</v>
      </c>
      <c r="L65" s="12">
        <v>2533.33</v>
      </c>
      <c r="M65" s="12"/>
      <c r="N65" s="12"/>
    </row>
    <row r="66" spans="1:14" s="3" customFormat="1" ht="12.75">
      <c r="A66" s="10">
        <v>61</v>
      </c>
      <c r="B66" s="11" t="s">
        <v>32</v>
      </c>
      <c r="C66" s="12">
        <f t="shared" si="0"/>
        <v>19356.43</v>
      </c>
      <c r="D66" s="12"/>
      <c r="E66" s="12">
        <v>2860</v>
      </c>
      <c r="F66" s="12">
        <v>494</v>
      </c>
      <c r="G66" s="12"/>
      <c r="H66" s="12"/>
      <c r="I66" s="12"/>
      <c r="J66" s="12">
        <f>13875.3-1879.88</f>
        <v>11995.419999999998</v>
      </c>
      <c r="K66" s="12">
        <f>2562.9-1089.22</f>
        <v>1473.68</v>
      </c>
      <c r="L66" s="12">
        <v>2533.33</v>
      </c>
      <c r="M66" s="12"/>
      <c r="N66" s="12"/>
    </row>
    <row r="67" spans="1:14" s="3" customFormat="1" ht="12.75">
      <c r="A67" s="10">
        <v>62</v>
      </c>
      <c r="B67" s="11" t="s">
        <v>59</v>
      </c>
      <c r="C67" s="12">
        <f t="shared" si="0"/>
        <v>12842.97</v>
      </c>
      <c r="D67" s="12"/>
      <c r="E67" s="12"/>
      <c r="F67" s="12"/>
      <c r="G67" s="12"/>
      <c r="H67" s="12"/>
      <c r="I67" s="12"/>
      <c r="J67" s="12">
        <v>9303.98</v>
      </c>
      <c r="K67" s="12">
        <v>1005.66</v>
      </c>
      <c r="L67" s="12">
        <v>2533.33</v>
      </c>
      <c r="M67" s="12"/>
      <c r="N67" s="12"/>
    </row>
    <row r="68" spans="1:14" s="3" customFormat="1" ht="22.5">
      <c r="A68" s="10">
        <v>63</v>
      </c>
      <c r="B68" s="11" t="s">
        <v>106</v>
      </c>
      <c r="C68" s="12">
        <f t="shared" si="0"/>
        <v>39454.09</v>
      </c>
      <c r="D68" s="12"/>
      <c r="E68" s="12">
        <v>19920</v>
      </c>
      <c r="F68" s="12">
        <v>4247</v>
      </c>
      <c r="G68" s="12"/>
      <c r="H68" s="12"/>
      <c r="I68" s="12"/>
      <c r="J68" s="12">
        <f>11100.24+895.18</f>
        <v>11995.42</v>
      </c>
      <c r="K68" s="12">
        <f>1259.6-501.26</f>
        <v>758.3399999999999</v>
      </c>
      <c r="L68" s="12">
        <v>2533.33</v>
      </c>
      <c r="M68" s="12"/>
      <c r="N68" s="12"/>
    </row>
    <row r="69" spans="1:14" s="3" customFormat="1" ht="12.75">
      <c r="A69" s="10">
        <v>64</v>
      </c>
      <c r="B69" s="11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s="3" customFormat="1" ht="12.75">
      <c r="A70" s="10">
        <v>65</v>
      </c>
      <c r="B70" s="11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s="3" customFormat="1" ht="12.75">
      <c r="A71" s="10">
        <v>66</v>
      </c>
      <c r="B71" s="11" t="s">
        <v>60</v>
      </c>
      <c r="C71" s="12">
        <f>SUM(D71:N71)</f>
        <v>36073.74</v>
      </c>
      <c r="D71" s="12"/>
      <c r="E71" s="12">
        <v>17280</v>
      </c>
      <c r="F71" s="12">
        <v>3562</v>
      </c>
      <c r="G71" s="12"/>
      <c r="H71" s="12"/>
      <c r="I71" s="12"/>
      <c r="J71" s="12">
        <f>13875.3-1879.88</f>
        <v>11995.419999999998</v>
      </c>
      <c r="K71" s="12">
        <f>999.03-296.04</f>
        <v>702.99</v>
      </c>
      <c r="L71" s="12">
        <v>2533.33</v>
      </c>
      <c r="M71" s="12"/>
      <c r="N71" s="12"/>
    </row>
    <row r="72" spans="1:14" s="3" customFormat="1" ht="12.75">
      <c r="A72" s="10">
        <v>67</v>
      </c>
      <c r="B72" s="11" t="s">
        <v>127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s="3" customFormat="1" ht="12.75">
      <c r="A73" s="10">
        <v>68</v>
      </c>
      <c r="B73" s="11" t="s">
        <v>14</v>
      </c>
      <c r="C73" s="12">
        <f>SUM(D73:N73)</f>
        <v>25393.07</v>
      </c>
      <c r="D73" s="12"/>
      <c r="E73" s="12">
        <f>9100-350</f>
        <v>8750</v>
      </c>
      <c r="F73" s="12">
        <f>1566-140</f>
        <v>1426</v>
      </c>
      <c r="G73" s="12"/>
      <c r="H73" s="12"/>
      <c r="I73" s="12"/>
      <c r="J73" s="12">
        <f>13875.3-1879.88</f>
        <v>11995.419999999998</v>
      </c>
      <c r="K73" s="12">
        <f>1192.47-504.15</f>
        <v>688.32</v>
      </c>
      <c r="L73" s="12">
        <v>2533.33</v>
      </c>
      <c r="M73" s="12"/>
      <c r="N73" s="12"/>
    </row>
    <row r="74" spans="1:14" s="3" customFormat="1" ht="12.75">
      <c r="A74" s="10">
        <v>69</v>
      </c>
      <c r="B74" s="11" t="s">
        <v>86</v>
      </c>
      <c r="C74" s="12">
        <f>SUM(D74:N74)</f>
        <v>15651.070000000002</v>
      </c>
      <c r="D74" s="12"/>
      <c r="E74" s="12">
        <v>552</v>
      </c>
      <c r="F74" s="12">
        <v>110</v>
      </c>
      <c r="G74" s="12"/>
      <c r="H74" s="12"/>
      <c r="I74" s="12"/>
      <c r="J74" s="12">
        <f>11038.52+890.2</f>
        <v>11928.720000000001</v>
      </c>
      <c r="K74" s="12">
        <f>813.01-285.99</f>
        <v>527.02</v>
      </c>
      <c r="L74" s="12">
        <v>2533.33</v>
      </c>
      <c r="M74" s="12"/>
      <c r="N74" s="12"/>
    </row>
    <row r="75" spans="1:14" s="3" customFormat="1" ht="12.75">
      <c r="A75" s="10">
        <v>70</v>
      </c>
      <c r="B75" s="11" t="s">
        <v>128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s="3" customFormat="1" ht="12.75">
      <c r="A76" s="10">
        <v>71</v>
      </c>
      <c r="B76" s="11" t="s">
        <v>19</v>
      </c>
      <c r="C76" s="12">
        <f>SUM(D76:N76)</f>
        <v>32728.85</v>
      </c>
      <c r="D76" s="12"/>
      <c r="E76" s="12">
        <v>15060</v>
      </c>
      <c r="F76" s="12">
        <v>2581.1000000000004</v>
      </c>
      <c r="G76" s="12"/>
      <c r="H76" s="12"/>
      <c r="I76" s="12"/>
      <c r="J76" s="12">
        <f>11100.24+895.18</f>
        <v>11995.42</v>
      </c>
      <c r="K76" s="12">
        <f>1770.87-1211.87</f>
        <v>559</v>
      </c>
      <c r="L76" s="12">
        <v>2533.33</v>
      </c>
      <c r="M76" s="12"/>
      <c r="N76" s="12"/>
    </row>
    <row r="77" spans="1:14" s="3" customFormat="1" ht="12.75">
      <c r="A77" s="10">
        <v>72</v>
      </c>
      <c r="B77" s="11" t="s">
        <v>36</v>
      </c>
      <c r="C77" s="12">
        <f>SUM(D77:N77)</f>
        <v>8032.19</v>
      </c>
      <c r="D77" s="12"/>
      <c r="E77" s="12"/>
      <c r="F77" s="12"/>
      <c r="G77" s="12"/>
      <c r="H77" s="12"/>
      <c r="I77" s="12"/>
      <c r="J77" s="12">
        <v>5498.86</v>
      </c>
      <c r="K77" s="12"/>
      <c r="L77" s="12">
        <v>2533.33</v>
      </c>
      <c r="M77" s="12"/>
      <c r="N77" s="12"/>
    </row>
    <row r="78" spans="1:14" s="3" customFormat="1" ht="12.75">
      <c r="A78" s="10">
        <v>73</v>
      </c>
      <c r="B78" s="11" t="s">
        <v>154</v>
      </c>
      <c r="C78" s="12">
        <f>SUM(D78:N78)</f>
        <v>14439.96</v>
      </c>
      <c r="D78" s="12"/>
      <c r="E78" s="12"/>
      <c r="F78" s="12"/>
      <c r="G78" s="12"/>
      <c r="H78" s="12"/>
      <c r="I78" s="12"/>
      <c r="J78" s="12">
        <f>11018.08+888.55</f>
        <v>11906.63</v>
      </c>
      <c r="K78" s="12"/>
      <c r="L78" s="12">
        <v>2533.33</v>
      </c>
      <c r="M78" s="12"/>
      <c r="N78" s="12"/>
    </row>
    <row r="79" spans="1:14" s="3" customFormat="1" ht="12.75">
      <c r="A79" s="10">
        <v>74</v>
      </c>
      <c r="B79" s="11" t="s">
        <v>75</v>
      </c>
      <c r="C79" s="12">
        <f>SUM(D79:N79)</f>
        <v>37920.33</v>
      </c>
      <c r="D79" s="12"/>
      <c r="E79" s="12">
        <v>24300</v>
      </c>
      <c r="F79" s="12">
        <v>4148</v>
      </c>
      <c r="G79" s="12"/>
      <c r="H79" s="12"/>
      <c r="I79" s="12">
        <v>3759</v>
      </c>
      <c r="J79" s="12"/>
      <c r="K79" s="12"/>
      <c r="L79" s="12">
        <v>2533.33</v>
      </c>
      <c r="M79" s="12">
        <v>3180</v>
      </c>
      <c r="N79" s="12"/>
    </row>
    <row r="80" spans="1:14" s="3" customFormat="1" ht="12.75">
      <c r="A80" s="10">
        <v>75</v>
      </c>
      <c r="B80" s="11" t="s">
        <v>76</v>
      </c>
      <c r="C80" s="12">
        <f>SUM(D80:N80)</f>
        <v>44380.72</v>
      </c>
      <c r="D80" s="12"/>
      <c r="E80" s="12">
        <v>23228</v>
      </c>
      <c r="F80" s="12">
        <v>4721</v>
      </c>
      <c r="G80" s="12"/>
      <c r="H80" s="12"/>
      <c r="I80" s="12">
        <v>2685</v>
      </c>
      <c r="J80" s="12">
        <v>10921.2</v>
      </c>
      <c r="K80" s="12">
        <v>292.19</v>
      </c>
      <c r="L80" s="12">
        <v>2533.33</v>
      </c>
      <c r="M80" s="12"/>
      <c r="N80" s="12"/>
    </row>
    <row r="81" spans="1:14" s="3" customFormat="1" ht="12.75">
      <c r="A81" s="10">
        <v>76</v>
      </c>
      <c r="B81" s="11" t="s">
        <v>129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s="3" customFormat="1" ht="12.75">
      <c r="A82" s="10">
        <v>77</v>
      </c>
      <c r="B82" s="11" t="s">
        <v>49</v>
      </c>
      <c r="C82" s="12">
        <f>SUM(D82:N82)</f>
        <v>27211.29</v>
      </c>
      <c r="D82" s="12"/>
      <c r="E82" s="12">
        <v>12716</v>
      </c>
      <c r="F82" s="12"/>
      <c r="G82" s="12"/>
      <c r="H82" s="12"/>
      <c r="I82" s="12"/>
      <c r="J82" s="12">
        <f>13836.6-1874.64</f>
        <v>11961.960000000001</v>
      </c>
      <c r="K82" s="12"/>
      <c r="L82" s="12">
        <v>2533.33</v>
      </c>
      <c r="M82" s="12"/>
      <c r="N82" s="12"/>
    </row>
    <row r="83" spans="1:14" s="3" customFormat="1" ht="12.75">
      <c r="A83" s="10">
        <v>78</v>
      </c>
      <c r="B83" s="11" t="s">
        <v>61</v>
      </c>
      <c r="C83" s="12">
        <f>SUM(D83:N83)</f>
        <v>21622.04</v>
      </c>
      <c r="D83" s="12"/>
      <c r="E83" s="12">
        <v>4704</v>
      </c>
      <c r="F83" s="12">
        <v>855</v>
      </c>
      <c r="G83" s="12"/>
      <c r="H83" s="12"/>
      <c r="I83" s="12"/>
      <c r="J83" s="12">
        <f>11084.81+895.18</f>
        <v>11979.99</v>
      </c>
      <c r="K83" s="12">
        <f>2231.6-681.88</f>
        <v>1549.7199999999998</v>
      </c>
      <c r="L83" s="12">
        <v>2533.33</v>
      </c>
      <c r="M83" s="12"/>
      <c r="N83" s="12"/>
    </row>
    <row r="84" spans="1:14" s="3" customFormat="1" ht="12.75">
      <c r="A84" s="10">
        <v>79</v>
      </c>
      <c r="B84" s="11" t="s">
        <v>62</v>
      </c>
      <c r="C84" s="12">
        <f>SUM(D84:N84)</f>
        <v>35405.310000000005</v>
      </c>
      <c r="D84" s="12"/>
      <c r="E84" s="12">
        <v>15964</v>
      </c>
      <c r="F84" s="12">
        <v>3792</v>
      </c>
      <c r="G84" s="12"/>
      <c r="H84" s="12"/>
      <c r="I84" s="12"/>
      <c r="J84" s="12">
        <v>11862.72</v>
      </c>
      <c r="K84" s="12">
        <v>1253.26</v>
      </c>
      <c r="L84" s="12">
        <v>2533.33</v>
      </c>
      <c r="M84" s="12"/>
      <c r="N84" s="12"/>
    </row>
    <row r="85" spans="1:14" s="3" customFormat="1" ht="12.75">
      <c r="A85" s="10">
        <v>80</v>
      </c>
      <c r="B85" s="11" t="s">
        <v>130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s="3" customFormat="1" ht="12.75">
      <c r="A86" s="10">
        <v>81</v>
      </c>
      <c r="B86" s="11" t="s">
        <v>95</v>
      </c>
      <c r="C86" s="12">
        <f>SUM(D86:N86)</f>
        <v>28960.809999999998</v>
      </c>
      <c r="D86" s="12"/>
      <c r="E86" s="12">
        <v>11460</v>
      </c>
      <c r="F86" s="12">
        <v>2378</v>
      </c>
      <c r="G86" s="12"/>
      <c r="H86" s="12"/>
      <c r="I86" s="12"/>
      <c r="J86" s="12">
        <f>13734.45-1860.79</f>
        <v>11873.66</v>
      </c>
      <c r="K86" s="12">
        <f>1575.18-859.36</f>
        <v>715.82</v>
      </c>
      <c r="L86" s="12">
        <v>2533.33</v>
      </c>
      <c r="M86" s="12"/>
      <c r="N86" s="12"/>
    </row>
    <row r="87" spans="1:14" s="3" customFormat="1" ht="12.75">
      <c r="A87" s="10">
        <v>82</v>
      </c>
      <c r="B87" s="11" t="s">
        <v>77</v>
      </c>
      <c r="C87" s="12">
        <f>SUM(D87:N87)</f>
        <v>29410.64</v>
      </c>
      <c r="D87" s="12"/>
      <c r="E87" s="12">
        <v>13440</v>
      </c>
      <c r="F87" s="12">
        <v>2568</v>
      </c>
      <c r="G87" s="12"/>
      <c r="H87" s="12"/>
      <c r="I87" s="12">
        <v>2148</v>
      </c>
      <c r="J87" s="12">
        <v>8325.18</v>
      </c>
      <c r="K87" s="12">
        <v>396.13</v>
      </c>
      <c r="L87" s="12">
        <v>2533.33</v>
      </c>
      <c r="M87" s="12"/>
      <c r="N87" s="12"/>
    </row>
    <row r="88" spans="1:14" s="3" customFormat="1" ht="12.75">
      <c r="A88" s="10">
        <v>83</v>
      </c>
      <c r="B88" s="11" t="s">
        <v>63</v>
      </c>
      <c r="C88" s="12">
        <f>SUM(D88:N88)</f>
        <v>21885.410000000003</v>
      </c>
      <c r="D88" s="12"/>
      <c r="E88" s="12">
        <v>6180</v>
      </c>
      <c r="F88" s="12">
        <v>1080</v>
      </c>
      <c r="G88" s="12"/>
      <c r="H88" s="12"/>
      <c r="I88" s="12">
        <v>1074</v>
      </c>
      <c r="J88" s="12">
        <v>11018.08</v>
      </c>
      <c r="K88" s="12"/>
      <c r="L88" s="12">
        <v>2533.33</v>
      </c>
      <c r="M88" s="12"/>
      <c r="N88" s="12"/>
    </row>
    <row r="89" spans="1:14" s="3" customFormat="1" ht="12.75">
      <c r="A89" s="10">
        <v>84</v>
      </c>
      <c r="B89" s="11" t="s">
        <v>159</v>
      </c>
      <c r="C89" s="12">
        <f>SUM(D89:N89)</f>
        <v>4875</v>
      </c>
      <c r="D89" s="12"/>
      <c r="E89" s="12">
        <v>2816</v>
      </c>
      <c r="F89" s="12">
        <v>448</v>
      </c>
      <c r="G89" s="12"/>
      <c r="H89" s="12"/>
      <c r="I89" s="12">
        <v>1611</v>
      </c>
      <c r="J89" s="12"/>
      <c r="K89" s="12"/>
      <c r="L89" s="12"/>
      <c r="M89" s="12"/>
      <c r="N89" s="12"/>
    </row>
    <row r="90" spans="1:14" s="3" customFormat="1" ht="12.75">
      <c r="A90" s="10">
        <v>85</v>
      </c>
      <c r="B90" s="11" t="s">
        <v>131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s="3" customFormat="1" ht="12.75">
      <c r="A91" s="10">
        <v>86</v>
      </c>
      <c r="B91" s="11" t="s">
        <v>132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s="3" customFormat="1" ht="12.75">
      <c r="A92" s="10">
        <v>87</v>
      </c>
      <c r="B92" s="11" t="s">
        <v>64</v>
      </c>
      <c r="C92" s="12">
        <f>SUM(D92:N92)</f>
        <v>17166.33</v>
      </c>
      <c r="D92" s="12"/>
      <c r="E92" s="12">
        <v>6360</v>
      </c>
      <c r="F92" s="12">
        <v>1334</v>
      </c>
      <c r="G92" s="12"/>
      <c r="H92" s="12"/>
      <c r="I92" s="12">
        <v>3759</v>
      </c>
      <c r="J92" s="12"/>
      <c r="K92" s="12"/>
      <c r="L92" s="12">
        <v>2533.33</v>
      </c>
      <c r="M92" s="12">
        <v>3180</v>
      </c>
      <c r="N92" s="12"/>
    </row>
    <row r="93" spans="1:14" s="3" customFormat="1" ht="12.75">
      <c r="A93" s="10">
        <v>88</v>
      </c>
      <c r="B93" s="11" t="s">
        <v>133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s="3" customFormat="1" ht="12.75">
      <c r="A94" s="10">
        <v>89</v>
      </c>
      <c r="B94" s="11" t="s">
        <v>134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s="3" customFormat="1" ht="12.75">
      <c r="A95" s="10">
        <v>90</v>
      </c>
      <c r="B95" s="11" t="s">
        <v>135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s="3" customFormat="1" ht="12.75">
      <c r="A96" s="10">
        <v>91</v>
      </c>
      <c r="B96" s="11" t="s">
        <v>65</v>
      </c>
      <c r="C96" s="12">
        <f>SUM(D96:N96)</f>
        <v>5656.54</v>
      </c>
      <c r="D96" s="12"/>
      <c r="E96" s="12"/>
      <c r="F96" s="12"/>
      <c r="G96" s="12"/>
      <c r="H96" s="12"/>
      <c r="I96" s="12"/>
      <c r="J96" s="12"/>
      <c r="K96" s="12">
        <v>155.21</v>
      </c>
      <c r="L96" s="12">
        <v>2533.33</v>
      </c>
      <c r="M96" s="12">
        <v>2968</v>
      </c>
      <c r="N96" s="12"/>
    </row>
    <row r="97" spans="1:14" s="3" customFormat="1" ht="12.75">
      <c r="A97" s="10">
        <v>92</v>
      </c>
      <c r="B97" s="11" t="s">
        <v>136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s="3" customFormat="1" ht="12.75">
      <c r="A98" s="10">
        <v>93</v>
      </c>
      <c r="B98" s="11" t="s">
        <v>137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s="3" customFormat="1" ht="12.75">
      <c r="A99" s="10">
        <v>94</v>
      </c>
      <c r="B99" s="11" t="s">
        <v>29</v>
      </c>
      <c r="C99" s="12">
        <f>SUM(D99:N99)</f>
        <v>31963.409999999996</v>
      </c>
      <c r="D99" s="12"/>
      <c r="E99" s="12">
        <v>13672</v>
      </c>
      <c r="F99" s="12">
        <v>2640.84</v>
      </c>
      <c r="G99" s="12"/>
      <c r="H99" s="12"/>
      <c r="I99" s="12"/>
      <c r="J99" s="12">
        <v>11995.419999999998</v>
      </c>
      <c r="K99" s="12">
        <v>1121.8200000000002</v>
      </c>
      <c r="L99" s="12">
        <v>2533.33</v>
      </c>
      <c r="M99" s="12"/>
      <c r="N99" s="12"/>
    </row>
    <row r="100" spans="1:14" s="3" customFormat="1" ht="12.75">
      <c r="A100" s="10">
        <v>95</v>
      </c>
      <c r="B100" s="11" t="s">
        <v>78</v>
      </c>
      <c r="C100" s="12">
        <f>SUM(D100:N100)</f>
        <v>33272.770000000004</v>
      </c>
      <c r="D100" s="12"/>
      <c r="E100" s="12">
        <v>13392</v>
      </c>
      <c r="F100" s="12">
        <v>2611</v>
      </c>
      <c r="G100" s="12"/>
      <c r="H100" s="12"/>
      <c r="I100" s="12">
        <v>3759</v>
      </c>
      <c r="J100" s="12">
        <v>10977.44</v>
      </c>
      <c r="K100" s="12"/>
      <c r="L100" s="12">
        <v>2533.33</v>
      </c>
      <c r="M100" s="12"/>
      <c r="N100" s="12"/>
    </row>
    <row r="101" spans="1:14" s="3" customFormat="1" ht="12.75">
      <c r="A101" s="10">
        <v>96</v>
      </c>
      <c r="B101" s="11" t="s">
        <v>100</v>
      </c>
      <c r="C101" s="12">
        <f>SUM(D101:N101)</f>
        <v>14730</v>
      </c>
      <c r="D101" s="12"/>
      <c r="E101" s="12">
        <v>11640</v>
      </c>
      <c r="F101" s="12">
        <v>1479</v>
      </c>
      <c r="G101" s="12"/>
      <c r="H101" s="12"/>
      <c r="I101" s="12">
        <v>1611</v>
      </c>
      <c r="J101" s="12"/>
      <c r="K101" s="12"/>
      <c r="L101" s="12"/>
      <c r="M101" s="12"/>
      <c r="N101" s="12"/>
    </row>
    <row r="102" spans="1:14" s="3" customFormat="1" ht="12.75">
      <c r="A102" s="10">
        <v>97</v>
      </c>
      <c r="B102" s="11" t="s">
        <v>138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s="3" customFormat="1" ht="12.75">
      <c r="A103" s="10">
        <v>98</v>
      </c>
      <c r="B103" s="11" t="s">
        <v>46</v>
      </c>
      <c r="C103" s="12">
        <f>SUM(D103:N103)</f>
        <v>262.49</v>
      </c>
      <c r="D103" s="12">
        <v>262.49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s="3" customFormat="1" ht="12.75">
      <c r="A104" s="10">
        <v>99</v>
      </c>
      <c r="B104" s="11" t="s">
        <v>160</v>
      </c>
      <c r="C104" s="12">
        <f>SUM(D104:N104)</f>
        <v>11681</v>
      </c>
      <c r="D104" s="12"/>
      <c r="E104" s="12">
        <v>10730</v>
      </c>
      <c r="F104" s="12">
        <v>951</v>
      </c>
      <c r="G104" s="12"/>
      <c r="H104" s="12"/>
      <c r="I104" s="12"/>
      <c r="J104" s="12"/>
      <c r="K104" s="12"/>
      <c r="L104" s="12"/>
      <c r="M104" s="12"/>
      <c r="N104" s="12"/>
    </row>
    <row r="105" spans="1:14" s="3" customFormat="1" ht="12.75">
      <c r="A105" s="10">
        <v>100</v>
      </c>
      <c r="B105" s="11" t="s">
        <v>93</v>
      </c>
      <c r="C105" s="12">
        <f>SUM(D105:N105)</f>
        <v>30904.509999999995</v>
      </c>
      <c r="D105" s="12"/>
      <c r="E105" s="12">
        <v>15052</v>
      </c>
      <c r="F105" s="12">
        <v>2955</v>
      </c>
      <c r="G105" s="12"/>
      <c r="H105" s="12"/>
      <c r="I105" s="12">
        <v>1611</v>
      </c>
      <c r="J105" s="12">
        <v>8240.67</v>
      </c>
      <c r="K105" s="12">
        <v>512.51</v>
      </c>
      <c r="L105" s="12">
        <v>2533.33</v>
      </c>
      <c r="M105" s="12"/>
      <c r="N105" s="12"/>
    </row>
    <row r="106" spans="1:14" s="3" customFormat="1" ht="12.75">
      <c r="A106" s="10">
        <v>101</v>
      </c>
      <c r="B106" s="11" t="s">
        <v>16</v>
      </c>
      <c r="C106" s="12">
        <f>SUM(D106:N106)</f>
        <v>24268.629999999997</v>
      </c>
      <c r="D106" s="12"/>
      <c r="E106" s="12">
        <v>9452</v>
      </c>
      <c r="F106" s="12">
        <v>1924</v>
      </c>
      <c r="G106" s="12"/>
      <c r="H106" s="12"/>
      <c r="I106" s="12">
        <v>1611</v>
      </c>
      <c r="J106" s="12">
        <v>8748.3</v>
      </c>
      <c r="K106" s="12"/>
      <c r="L106" s="12">
        <v>2533.33</v>
      </c>
      <c r="M106" s="12"/>
      <c r="N106" s="12"/>
    </row>
    <row r="107" spans="1:14" s="3" customFormat="1" ht="12.75">
      <c r="A107" s="10">
        <v>102</v>
      </c>
      <c r="B107" s="11" t="s">
        <v>139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s="3" customFormat="1" ht="12.75">
      <c r="A108" s="10">
        <v>103</v>
      </c>
      <c r="B108" s="11" t="s">
        <v>79</v>
      </c>
      <c r="C108" s="12">
        <f>SUM(D108:N108)</f>
        <v>32324.489999999998</v>
      </c>
      <c r="D108" s="12"/>
      <c r="E108" s="12">
        <v>13824</v>
      </c>
      <c r="F108" s="12">
        <v>2555</v>
      </c>
      <c r="G108" s="12"/>
      <c r="H108" s="12"/>
      <c r="I108" s="12"/>
      <c r="J108" s="12">
        <f>11100.24+895.18</f>
        <v>11995.42</v>
      </c>
      <c r="K108" s="12">
        <f>1928.86-512.12</f>
        <v>1416.7399999999998</v>
      </c>
      <c r="L108" s="12">
        <v>2533.33</v>
      </c>
      <c r="M108" s="12"/>
      <c r="N108" s="12"/>
    </row>
    <row r="109" spans="1:14" s="3" customFormat="1" ht="12.75">
      <c r="A109" s="10">
        <v>104</v>
      </c>
      <c r="B109" s="11" t="s">
        <v>161</v>
      </c>
      <c r="C109" s="12">
        <f>SUM(D109:N109)</f>
        <v>14117</v>
      </c>
      <c r="D109" s="12"/>
      <c r="E109" s="12">
        <v>9176</v>
      </c>
      <c r="F109" s="12">
        <v>1182</v>
      </c>
      <c r="G109" s="12"/>
      <c r="H109" s="12"/>
      <c r="I109" s="12">
        <v>3759</v>
      </c>
      <c r="J109" s="12"/>
      <c r="K109" s="12"/>
      <c r="L109" s="12"/>
      <c r="M109" s="12"/>
      <c r="N109" s="12"/>
    </row>
    <row r="110" spans="1:14" s="3" customFormat="1" ht="12.75">
      <c r="A110" s="10">
        <v>105</v>
      </c>
      <c r="B110" s="11" t="s">
        <v>47</v>
      </c>
      <c r="C110" s="12">
        <f>SUM(D110:N110)</f>
        <v>41266.3</v>
      </c>
      <c r="D110" s="12"/>
      <c r="E110" s="12">
        <v>31408</v>
      </c>
      <c r="F110" s="12">
        <v>6954</v>
      </c>
      <c r="G110" s="12"/>
      <c r="H110" s="12"/>
      <c r="I110" s="12"/>
      <c r="J110" s="12"/>
      <c r="K110" s="12"/>
      <c r="L110" s="12">
        <v>2533.33</v>
      </c>
      <c r="M110" s="12">
        <v>370.97</v>
      </c>
      <c r="N110" s="12"/>
    </row>
    <row r="111" spans="1:14" s="3" customFormat="1" ht="12.75">
      <c r="A111" s="10">
        <v>106</v>
      </c>
      <c r="B111" s="11" t="s">
        <v>104</v>
      </c>
      <c r="C111" s="12">
        <f>SUM(D111:N111)</f>
        <v>32252.82</v>
      </c>
      <c r="D111" s="12"/>
      <c r="E111" s="12">
        <v>12344</v>
      </c>
      <c r="F111" s="12">
        <v>1457</v>
      </c>
      <c r="G111" s="12"/>
      <c r="H111" s="12"/>
      <c r="I111" s="12">
        <v>3759</v>
      </c>
      <c r="J111" s="12">
        <v>10294.58</v>
      </c>
      <c r="K111" s="12">
        <v>1864.91</v>
      </c>
      <c r="L111" s="12">
        <v>2533.33</v>
      </c>
      <c r="M111" s="12"/>
      <c r="N111" s="12"/>
    </row>
    <row r="112" spans="1:14" s="3" customFormat="1" ht="12.75">
      <c r="A112" s="10">
        <v>107</v>
      </c>
      <c r="B112" s="11" t="s">
        <v>162</v>
      </c>
      <c r="C112" s="12">
        <f>SUM(D112:N112)</f>
        <v>10645</v>
      </c>
      <c r="D112" s="12"/>
      <c r="E112" s="12">
        <v>9530</v>
      </c>
      <c r="F112" s="12">
        <v>1115</v>
      </c>
      <c r="G112" s="12"/>
      <c r="H112" s="12"/>
      <c r="I112" s="12"/>
      <c r="J112" s="12"/>
      <c r="K112" s="12"/>
      <c r="L112" s="12"/>
      <c r="M112" s="12"/>
      <c r="N112" s="12"/>
    </row>
    <row r="113" spans="1:14" s="3" customFormat="1" ht="12.75">
      <c r="A113" s="10">
        <v>108</v>
      </c>
      <c r="B113" s="11" t="s">
        <v>140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3" customFormat="1" ht="12.75">
      <c r="A114" s="10">
        <v>109</v>
      </c>
      <c r="B114" s="11" t="s">
        <v>54</v>
      </c>
      <c r="C114" s="12">
        <f>SUM(D114:N114)</f>
        <v>7210</v>
      </c>
      <c r="D114" s="12"/>
      <c r="E114" s="12">
        <v>6144</v>
      </c>
      <c r="F114" s="12">
        <v>1066</v>
      </c>
      <c r="G114" s="12"/>
      <c r="H114" s="12"/>
      <c r="I114" s="12"/>
      <c r="J114" s="12"/>
      <c r="K114" s="12"/>
      <c r="L114" s="12"/>
      <c r="M114" s="12"/>
      <c r="N114" s="12"/>
    </row>
    <row r="115" spans="1:14" s="3" customFormat="1" ht="12.75">
      <c r="A115" s="10">
        <v>110</v>
      </c>
      <c r="B115" s="11" t="s">
        <v>33</v>
      </c>
      <c r="C115" s="12">
        <f>SUM(D115:N115)</f>
        <v>4668.83</v>
      </c>
      <c r="D115" s="12"/>
      <c r="E115" s="12"/>
      <c r="F115" s="12"/>
      <c r="G115" s="12">
        <v>1012.5</v>
      </c>
      <c r="H115" s="12">
        <v>1123</v>
      </c>
      <c r="I115" s="12"/>
      <c r="J115" s="12"/>
      <c r="K115" s="12"/>
      <c r="L115" s="12">
        <v>2533.33</v>
      </c>
      <c r="M115" s="12"/>
      <c r="N115" s="12"/>
    </row>
    <row r="116" spans="1:14" s="3" customFormat="1" ht="12.75">
      <c r="A116" s="10">
        <v>111</v>
      </c>
      <c r="B116" s="11" t="s">
        <v>80</v>
      </c>
      <c r="C116" s="12">
        <f>SUM(D116:N116)</f>
        <v>29186.590000000004</v>
      </c>
      <c r="D116" s="12"/>
      <c r="E116" s="12">
        <v>10960</v>
      </c>
      <c r="F116" s="12">
        <v>1974</v>
      </c>
      <c r="G116" s="12"/>
      <c r="H116" s="12"/>
      <c r="I116" s="12">
        <v>1074</v>
      </c>
      <c r="J116" s="12">
        <v>11430.609999999999</v>
      </c>
      <c r="K116" s="12">
        <v>1214.6499999999999</v>
      </c>
      <c r="L116" s="12">
        <v>2533.33</v>
      </c>
      <c r="M116" s="12"/>
      <c r="N116" s="12"/>
    </row>
    <row r="117" spans="1:14" s="3" customFormat="1" ht="12.75">
      <c r="A117" s="10">
        <v>112</v>
      </c>
      <c r="B117" s="11" t="s">
        <v>141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s="3" customFormat="1" ht="12.75">
      <c r="A118" s="10">
        <v>113</v>
      </c>
      <c r="B118" s="11" t="s">
        <v>42</v>
      </c>
      <c r="C118" s="12">
        <f>SUM(D118:N118)</f>
        <v>34048.55</v>
      </c>
      <c r="D118" s="12"/>
      <c r="E118" s="12">
        <v>15736</v>
      </c>
      <c r="F118" s="12">
        <v>3416</v>
      </c>
      <c r="G118" s="12"/>
      <c r="H118" s="12"/>
      <c r="I118" s="12">
        <v>3222</v>
      </c>
      <c r="J118" s="12">
        <v>8325.18</v>
      </c>
      <c r="K118" s="12">
        <v>816.04</v>
      </c>
      <c r="L118" s="12">
        <v>2533.33</v>
      </c>
      <c r="M118" s="12"/>
      <c r="N118" s="12"/>
    </row>
    <row r="119" spans="1:14" s="3" customFormat="1" ht="12.75">
      <c r="A119" s="10">
        <v>114</v>
      </c>
      <c r="B119" s="11" t="s">
        <v>142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s="3" customFormat="1" ht="12.75">
      <c r="A120" s="10">
        <v>115</v>
      </c>
      <c r="B120" s="11" t="s">
        <v>87</v>
      </c>
      <c r="C120" s="12">
        <f>SUM(D120:N120)</f>
        <v>16251.81</v>
      </c>
      <c r="D120" s="12"/>
      <c r="E120" s="12">
        <v>5300</v>
      </c>
      <c r="F120" s="12">
        <v>781.78</v>
      </c>
      <c r="G120" s="12"/>
      <c r="H120" s="12"/>
      <c r="I120" s="12">
        <v>2685</v>
      </c>
      <c r="J120" s="12">
        <v>2729.26</v>
      </c>
      <c r="K120" s="12">
        <v>170.83</v>
      </c>
      <c r="L120" s="12">
        <v>2533.33</v>
      </c>
      <c r="M120" s="12">
        <v>2051.61</v>
      </c>
      <c r="N120" s="12"/>
    </row>
    <row r="121" spans="1:14" s="3" customFormat="1" ht="12.75">
      <c r="A121" s="10">
        <v>116</v>
      </c>
      <c r="B121" s="11" t="s">
        <v>143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s="3" customFormat="1" ht="12.75">
      <c r="A122" s="10">
        <v>117</v>
      </c>
      <c r="B122" s="11" t="s">
        <v>66</v>
      </c>
      <c r="C122" s="12">
        <f>SUM(D122:N122)</f>
        <v>967.35</v>
      </c>
      <c r="D122" s="12"/>
      <c r="E122" s="12"/>
      <c r="F122" s="12"/>
      <c r="G122" s="12"/>
      <c r="H122" s="12"/>
      <c r="I122" s="12">
        <v>967.35</v>
      </c>
      <c r="J122" s="12"/>
      <c r="K122" s="12"/>
      <c r="L122" s="12"/>
      <c r="M122" s="12"/>
      <c r="N122" s="12"/>
    </row>
    <row r="123" spans="1:14" s="3" customFormat="1" ht="22.5">
      <c r="A123" s="10">
        <v>118</v>
      </c>
      <c r="B123" s="11" t="s">
        <v>105</v>
      </c>
      <c r="C123" s="12">
        <f>SUM(D123:N123)</f>
        <v>36460.51</v>
      </c>
      <c r="D123" s="12"/>
      <c r="E123" s="12">
        <v>15848</v>
      </c>
      <c r="F123" s="12">
        <v>3472</v>
      </c>
      <c r="G123" s="12"/>
      <c r="H123" s="12"/>
      <c r="I123" s="12">
        <v>1611</v>
      </c>
      <c r="J123" s="12">
        <v>11726.87</v>
      </c>
      <c r="K123" s="12">
        <v>1269.31</v>
      </c>
      <c r="L123" s="12">
        <v>2533.33</v>
      </c>
      <c r="M123" s="12"/>
      <c r="N123" s="12"/>
    </row>
    <row r="124" spans="1:14" s="3" customFormat="1" ht="12.75">
      <c r="A124" s="10">
        <v>119</v>
      </c>
      <c r="B124" s="11" t="s">
        <v>144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s="3" customFormat="1" ht="12.75">
      <c r="A125" s="10">
        <v>120</v>
      </c>
      <c r="B125" s="11" t="s">
        <v>20</v>
      </c>
      <c r="C125" s="12">
        <f>SUM(D125:N125)</f>
        <v>42644.68</v>
      </c>
      <c r="D125" s="12"/>
      <c r="E125" s="12">
        <v>21560</v>
      </c>
      <c r="F125" s="12">
        <v>4523</v>
      </c>
      <c r="G125" s="12"/>
      <c r="H125" s="12"/>
      <c r="I125" s="12"/>
      <c r="J125" s="12">
        <f>13875.3-1879.88</f>
        <v>11995.419999999998</v>
      </c>
      <c r="K125" s="12">
        <f>3498.31-1465.38</f>
        <v>2032.9299999999998</v>
      </c>
      <c r="L125" s="12">
        <v>2533.33</v>
      </c>
      <c r="M125" s="12"/>
      <c r="N125" s="12"/>
    </row>
    <row r="126" spans="1:14" s="3" customFormat="1" ht="12.75">
      <c r="A126" s="10">
        <v>121</v>
      </c>
      <c r="B126" s="11" t="s">
        <v>101</v>
      </c>
      <c r="C126" s="12">
        <f>SUM(D126:N126)</f>
        <v>1916</v>
      </c>
      <c r="D126" s="12">
        <v>150</v>
      </c>
      <c r="E126" s="12">
        <v>1060</v>
      </c>
      <c r="F126" s="12">
        <v>254</v>
      </c>
      <c r="G126" s="12"/>
      <c r="H126" s="12"/>
      <c r="I126" s="12">
        <v>452</v>
      </c>
      <c r="J126" s="12"/>
      <c r="K126" s="12"/>
      <c r="L126" s="12"/>
      <c r="M126" s="12"/>
      <c r="N126" s="12"/>
    </row>
    <row r="127" spans="1:14" s="3" customFormat="1" ht="12.75">
      <c r="A127" s="10">
        <v>122</v>
      </c>
      <c r="B127" s="11" t="s">
        <v>163</v>
      </c>
      <c r="C127" s="12">
        <f>SUM(D127:N127)</f>
        <v>8904</v>
      </c>
      <c r="D127" s="12"/>
      <c r="E127" s="12">
        <v>8904</v>
      </c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s="3" customFormat="1" ht="12.75">
      <c r="A128" s="10">
        <v>123</v>
      </c>
      <c r="B128" s="11" t="s">
        <v>67</v>
      </c>
      <c r="C128" s="12">
        <f>SUM(D128:N128)</f>
        <v>19096.160000000003</v>
      </c>
      <c r="D128" s="12"/>
      <c r="E128" s="12">
        <v>3404</v>
      </c>
      <c r="F128" s="12"/>
      <c r="G128" s="12"/>
      <c r="H128" s="12"/>
      <c r="I128" s="12">
        <v>1611</v>
      </c>
      <c r="J128" s="12">
        <f>10652.65+895.18</f>
        <v>11547.83</v>
      </c>
      <c r="K128" s="12"/>
      <c r="L128" s="12">
        <v>2533.33</v>
      </c>
      <c r="M128" s="12"/>
      <c r="N128" s="12"/>
    </row>
    <row r="129" spans="1:14" s="3" customFormat="1" ht="12.75">
      <c r="A129" s="10">
        <v>124</v>
      </c>
      <c r="B129" s="11" t="s">
        <v>145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s="3" customFormat="1" ht="12.75">
      <c r="A130" s="10">
        <v>125</v>
      </c>
      <c r="B130" s="11" t="s">
        <v>164</v>
      </c>
      <c r="C130" s="12">
        <f aca="true" t="shared" si="1" ref="C130:C136">SUM(D130:N130)</f>
        <v>12319</v>
      </c>
      <c r="D130" s="12"/>
      <c r="E130" s="12">
        <v>11020</v>
      </c>
      <c r="F130" s="12">
        <v>1299</v>
      </c>
      <c r="G130" s="12"/>
      <c r="H130" s="12"/>
      <c r="I130" s="12"/>
      <c r="J130" s="12"/>
      <c r="K130" s="12"/>
      <c r="L130" s="12"/>
      <c r="M130" s="12"/>
      <c r="N130" s="12"/>
    </row>
    <row r="131" spans="1:14" s="3" customFormat="1" ht="12.75">
      <c r="A131" s="10">
        <v>126</v>
      </c>
      <c r="B131" s="11" t="s">
        <v>48</v>
      </c>
      <c r="C131" s="12">
        <f t="shared" si="1"/>
        <v>28155.57</v>
      </c>
      <c r="D131" s="12"/>
      <c r="E131" s="12">
        <v>8832</v>
      </c>
      <c r="F131" s="12">
        <v>1931</v>
      </c>
      <c r="G131" s="12"/>
      <c r="H131" s="12"/>
      <c r="I131" s="12">
        <v>3759</v>
      </c>
      <c r="J131" s="12">
        <v>11100.24</v>
      </c>
      <c r="K131" s="12"/>
      <c r="L131" s="12">
        <v>2533.33</v>
      </c>
      <c r="M131" s="12"/>
      <c r="N131" s="12"/>
    </row>
    <row r="132" spans="1:14" s="3" customFormat="1" ht="12.75">
      <c r="A132" s="10">
        <v>127</v>
      </c>
      <c r="B132" s="11" t="s">
        <v>68</v>
      </c>
      <c r="C132" s="12">
        <f t="shared" si="1"/>
        <v>33959.51</v>
      </c>
      <c r="D132" s="12"/>
      <c r="E132" s="12">
        <v>16536</v>
      </c>
      <c r="F132" s="12">
        <v>2806</v>
      </c>
      <c r="G132" s="12"/>
      <c r="H132" s="12"/>
      <c r="I132" s="12">
        <v>3759</v>
      </c>
      <c r="J132" s="12">
        <v>8325.18</v>
      </c>
      <c r="K132" s="12"/>
      <c r="L132" s="12">
        <v>2533.33</v>
      </c>
      <c r="M132" s="12"/>
      <c r="N132" s="12"/>
    </row>
    <row r="133" spans="1:14" s="3" customFormat="1" ht="12.75">
      <c r="A133" s="10">
        <v>128</v>
      </c>
      <c r="B133" s="11" t="s">
        <v>84</v>
      </c>
      <c r="C133" s="12">
        <f t="shared" si="1"/>
        <v>33031.14</v>
      </c>
      <c r="D133" s="12"/>
      <c r="E133" s="12">
        <v>14884</v>
      </c>
      <c r="F133" s="12">
        <v>2903</v>
      </c>
      <c r="G133" s="12"/>
      <c r="H133" s="12"/>
      <c r="I133" s="12">
        <v>3759</v>
      </c>
      <c r="J133" s="12">
        <v>8951.81</v>
      </c>
      <c r="K133" s="12"/>
      <c r="L133" s="12">
        <v>2533.33</v>
      </c>
      <c r="M133" s="12"/>
      <c r="N133" s="12"/>
    </row>
    <row r="134" spans="1:14" s="3" customFormat="1" ht="12.75">
      <c r="A134" s="10">
        <v>129</v>
      </c>
      <c r="B134" s="11" t="s">
        <v>57</v>
      </c>
      <c r="C134" s="12">
        <f t="shared" si="1"/>
        <v>28056.510000000002</v>
      </c>
      <c r="D134" s="12"/>
      <c r="E134" s="12">
        <v>12320</v>
      </c>
      <c r="F134" s="12">
        <v>1656</v>
      </c>
      <c r="G134" s="12"/>
      <c r="H134" s="12"/>
      <c r="I134" s="12">
        <v>3222</v>
      </c>
      <c r="J134" s="12">
        <v>8325.18</v>
      </c>
      <c r="K134" s="12"/>
      <c r="L134" s="12">
        <v>2533.33</v>
      </c>
      <c r="M134" s="12"/>
      <c r="N134" s="12"/>
    </row>
    <row r="135" spans="1:14" s="3" customFormat="1" ht="12.75">
      <c r="A135" s="10">
        <v>130</v>
      </c>
      <c r="B135" s="11" t="s">
        <v>69</v>
      </c>
      <c r="C135" s="12">
        <f t="shared" si="1"/>
        <v>36221.23</v>
      </c>
      <c r="D135" s="12"/>
      <c r="E135" s="12">
        <v>17820</v>
      </c>
      <c r="F135" s="12">
        <v>2642</v>
      </c>
      <c r="G135" s="12"/>
      <c r="H135" s="12"/>
      <c r="I135" s="12"/>
      <c r="J135" s="12">
        <v>11331.55</v>
      </c>
      <c r="K135" s="12">
        <v>1894.35</v>
      </c>
      <c r="L135" s="12">
        <v>2533.33</v>
      </c>
      <c r="M135" s="12"/>
      <c r="N135" s="12"/>
    </row>
    <row r="136" spans="1:14" s="3" customFormat="1" ht="12.75">
      <c r="A136" s="10">
        <v>131</v>
      </c>
      <c r="B136" s="11" t="s">
        <v>70</v>
      </c>
      <c r="C136" s="12">
        <f t="shared" si="1"/>
        <v>13665.359999999999</v>
      </c>
      <c r="D136" s="12"/>
      <c r="E136" s="12">
        <v>6928</v>
      </c>
      <c r="F136" s="12">
        <v>567</v>
      </c>
      <c r="G136" s="12"/>
      <c r="H136" s="12"/>
      <c r="I136" s="12"/>
      <c r="J136" s="12">
        <v>4276.94</v>
      </c>
      <c r="K136" s="12">
        <v>345.03</v>
      </c>
      <c r="L136" s="12">
        <v>1548.39</v>
      </c>
      <c r="M136" s="12"/>
      <c r="N136" s="12"/>
    </row>
    <row r="137" spans="1:14" s="3" customFormat="1" ht="12.75">
      <c r="A137" s="10">
        <v>132</v>
      </c>
      <c r="B137" s="11" t="s">
        <v>146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s="3" customFormat="1" ht="12.75">
      <c r="A138" s="10">
        <v>133</v>
      </c>
      <c r="B138" s="11" t="s">
        <v>165</v>
      </c>
      <c r="C138" s="12">
        <f>SUM(D138:N138)</f>
        <v>2033</v>
      </c>
      <c r="D138" s="12"/>
      <c r="E138" s="12">
        <v>1900</v>
      </c>
      <c r="F138" s="12">
        <v>133</v>
      </c>
      <c r="G138" s="12"/>
      <c r="H138" s="12"/>
      <c r="I138" s="12"/>
      <c r="J138" s="12"/>
      <c r="K138" s="12"/>
      <c r="L138" s="12"/>
      <c r="M138" s="12"/>
      <c r="N138" s="12"/>
    </row>
    <row r="139" spans="1:14" s="3" customFormat="1" ht="12.75">
      <c r="A139" s="10">
        <v>134</v>
      </c>
      <c r="B139" s="11" t="s">
        <v>147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>
      <c r="A140" s="10">
        <v>135</v>
      </c>
      <c r="B140" s="11" t="s">
        <v>166</v>
      </c>
      <c r="C140" s="12">
        <f>SUM(D140:N140)</f>
        <v>11040</v>
      </c>
      <c r="D140" s="12"/>
      <c r="E140" s="12">
        <v>11040</v>
      </c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s="3" customFormat="1" ht="12.75">
      <c r="A141" s="10">
        <v>136</v>
      </c>
      <c r="B141" s="11" t="s">
        <v>148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s="3" customFormat="1" ht="12.75">
      <c r="A142" s="10">
        <v>137</v>
      </c>
      <c r="B142" s="11" t="s">
        <v>149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s="3" customFormat="1" ht="12.75">
      <c r="A143" s="10">
        <v>138</v>
      </c>
      <c r="B143" s="11" t="s">
        <v>167</v>
      </c>
      <c r="C143" s="12">
        <f>SUM(D143:N143)</f>
        <v>10750</v>
      </c>
      <c r="D143" s="12"/>
      <c r="E143" s="12">
        <f>10252-624</f>
        <v>9628</v>
      </c>
      <c r="F143" s="12">
        <v>1122</v>
      </c>
      <c r="G143" s="12"/>
      <c r="H143" s="12"/>
      <c r="I143" s="12"/>
      <c r="J143" s="12"/>
      <c r="K143" s="12"/>
      <c r="L143" s="12"/>
      <c r="M143" s="12"/>
      <c r="N143" s="12"/>
    </row>
    <row r="144" spans="1:14" s="3" customFormat="1" ht="12.75">
      <c r="A144" s="10">
        <v>139</v>
      </c>
      <c r="B144" s="11" t="s">
        <v>55</v>
      </c>
      <c r="C144" s="12">
        <f>SUM(D144:N144)</f>
        <v>27819.17</v>
      </c>
      <c r="D144" s="12"/>
      <c r="E144" s="12">
        <v>9880</v>
      </c>
      <c r="F144" s="12">
        <v>1727.2499999999995</v>
      </c>
      <c r="G144" s="12"/>
      <c r="H144" s="12"/>
      <c r="I144" s="12">
        <v>1611</v>
      </c>
      <c r="J144" s="12">
        <v>11547.83</v>
      </c>
      <c r="K144" s="12">
        <v>519.76</v>
      </c>
      <c r="L144" s="12">
        <v>2533.33</v>
      </c>
      <c r="M144" s="12"/>
      <c r="N144" s="12"/>
    </row>
    <row r="145" spans="1:14" s="3" customFormat="1" ht="12.75">
      <c r="A145" s="10">
        <v>140</v>
      </c>
      <c r="B145" s="11" t="s">
        <v>168</v>
      </c>
      <c r="C145" s="12">
        <f>SUM(D145:N145)</f>
        <v>5916</v>
      </c>
      <c r="D145" s="12"/>
      <c r="E145" s="12">
        <v>5436</v>
      </c>
      <c r="F145" s="12">
        <v>480</v>
      </c>
      <c r="G145" s="12"/>
      <c r="H145" s="12"/>
      <c r="I145" s="12"/>
      <c r="J145" s="12"/>
      <c r="K145" s="12"/>
      <c r="L145" s="12"/>
      <c r="M145" s="12"/>
      <c r="N145" s="12"/>
    </row>
    <row r="146" spans="1:14" s="3" customFormat="1" ht="12.75">
      <c r="A146" s="10">
        <v>141</v>
      </c>
      <c r="B146" s="11" t="s">
        <v>81</v>
      </c>
      <c r="C146" s="12">
        <f>SUM(D146:N146)</f>
        <v>40216.47</v>
      </c>
      <c r="D146" s="12"/>
      <c r="E146" s="12">
        <v>20280</v>
      </c>
      <c r="F146" s="12">
        <v>4409</v>
      </c>
      <c r="G146" s="12"/>
      <c r="H146" s="12"/>
      <c r="I146" s="12"/>
      <c r="J146" s="12">
        <f>13875.3-1879.88</f>
        <v>11995.419999999998</v>
      </c>
      <c r="K146" s="12">
        <f>1599.2-600.48</f>
        <v>998.72</v>
      </c>
      <c r="L146" s="12">
        <v>2533.33</v>
      </c>
      <c r="M146" s="12"/>
      <c r="N146" s="12"/>
    </row>
    <row r="147" spans="1:14" s="3" customFormat="1" ht="12.75">
      <c r="A147" s="10">
        <v>142</v>
      </c>
      <c r="B147" s="11" t="s">
        <v>150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s="3" customFormat="1" ht="12.75">
      <c r="A148" s="10">
        <v>143</v>
      </c>
      <c r="B148" s="11" t="s">
        <v>82</v>
      </c>
      <c r="C148" s="12">
        <f>SUM(D148:N148)</f>
        <v>45100.93000000001</v>
      </c>
      <c r="D148" s="12"/>
      <c r="E148" s="12">
        <v>25036</v>
      </c>
      <c r="F148" s="12">
        <v>2245.8199999999997</v>
      </c>
      <c r="G148" s="12"/>
      <c r="H148" s="12"/>
      <c r="I148" s="12">
        <v>3759</v>
      </c>
      <c r="J148" s="12">
        <v>10157.730000000001</v>
      </c>
      <c r="K148" s="12">
        <v>1369.05</v>
      </c>
      <c r="L148" s="12">
        <v>2533.33</v>
      </c>
      <c r="M148" s="12"/>
      <c r="N148" s="12"/>
    </row>
    <row r="149" spans="1:14" s="3" customFormat="1" ht="12.75">
      <c r="A149" s="10">
        <v>144</v>
      </c>
      <c r="B149" s="11" t="s">
        <v>102</v>
      </c>
      <c r="C149" s="12">
        <f>SUM(D149:N149)</f>
        <v>24026.510000000002</v>
      </c>
      <c r="D149" s="12"/>
      <c r="E149" s="12">
        <v>9080</v>
      </c>
      <c r="F149" s="12">
        <v>1403</v>
      </c>
      <c r="G149" s="12"/>
      <c r="H149" s="12"/>
      <c r="I149" s="12">
        <v>2685</v>
      </c>
      <c r="J149" s="12">
        <v>8325.18</v>
      </c>
      <c r="K149" s="12"/>
      <c r="L149" s="12">
        <v>2533.33</v>
      </c>
      <c r="M149" s="12"/>
      <c r="N149" s="12"/>
    </row>
    <row r="150" spans="1:14" s="3" customFormat="1" ht="12.75">
      <c r="A150" s="10">
        <v>145</v>
      </c>
      <c r="B150" s="11" t="s">
        <v>151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s="3" customFormat="1" ht="12.75">
      <c r="A151" s="10">
        <v>146</v>
      </c>
      <c r="B151" s="11" t="s">
        <v>96</v>
      </c>
      <c r="C151" s="12">
        <f>SUM(D151:N151)</f>
        <v>19723.370000000003</v>
      </c>
      <c r="D151" s="12"/>
      <c r="E151" s="12">
        <v>12608</v>
      </c>
      <c r="F151" s="12">
        <v>2004</v>
      </c>
      <c r="G151" s="12"/>
      <c r="H151" s="12"/>
      <c r="I151" s="12"/>
      <c r="J151" s="12">
        <v>2578.04</v>
      </c>
      <c r="K151" s="12"/>
      <c r="L151" s="12">
        <v>2533.33</v>
      </c>
      <c r="M151" s="12"/>
      <c r="N151" s="12"/>
    </row>
    <row r="152" spans="1:14" s="3" customFormat="1" ht="12.75">
      <c r="A152" s="10">
        <v>147</v>
      </c>
      <c r="B152" s="11" t="s">
        <v>152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s="3" customFormat="1" ht="12.75">
      <c r="A153" s="10">
        <v>148</v>
      </c>
      <c r="B153" s="11" t="s">
        <v>83</v>
      </c>
      <c r="C153" s="12">
        <f>SUM(D153:N153)</f>
        <v>17411.33</v>
      </c>
      <c r="D153" s="12"/>
      <c r="E153" s="12">
        <v>12656</v>
      </c>
      <c r="F153" s="12">
        <v>2222</v>
      </c>
      <c r="G153" s="12"/>
      <c r="H153" s="12"/>
      <c r="I153" s="12"/>
      <c r="J153" s="12"/>
      <c r="K153" s="12"/>
      <c r="L153" s="12">
        <v>2533.33</v>
      </c>
      <c r="M153" s="12"/>
      <c r="N153" s="12"/>
    </row>
    <row r="154" spans="1:14" s="3" customFormat="1" ht="12.75">
      <c r="A154" s="10">
        <v>149</v>
      </c>
      <c r="B154" s="11" t="s">
        <v>94</v>
      </c>
      <c r="C154" s="12">
        <f>SUM(D154:N154)</f>
        <v>37297.44</v>
      </c>
      <c r="D154" s="12"/>
      <c r="E154" s="12">
        <v>16320</v>
      </c>
      <c r="F154" s="12">
        <v>3615</v>
      </c>
      <c r="G154" s="12"/>
      <c r="H154" s="12"/>
      <c r="I154" s="12"/>
      <c r="J154" s="12">
        <f>13638.2+879.88</f>
        <v>14518.08</v>
      </c>
      <c r="K154" s="12">
        <f>1021.59-710.56</f>
        <v>311.0300000000001</v>
      </c>
      <c r="L154" s="12">
        <v>2533.33</v>
      </c>
      <c r="M154" s="12"/>
      <c r="N154" s="12"/>
    </row>
    <row r="155" spans="1:14" s="3" customFormat="1" ht="12.75">
      <c r="A155" s="10">
        <v>150</v>
      </c>
      <c r="B155" s="11" t="s">
        <v>56</v>
      </c>
      <c r="C155" s="12">
        <f>SUM(D155:N155)</f>
        <v>14549.35</v>
      </c>
      <c r="D155" s="12"/>
      <c r="E155" s="12">
        <v>11472</v>
      </c>
      <c r="F155" s="12">
        <v>2308</v>
      </c>
      <c r="G155" s="12"/>
      <c r="H155" s="12"/>
      <c r="I155" s="12"/>
      <c r="J155" s="12"/>
      <c r="K155" s="12"/>
      <c r="L155" s="12"/>
      <c r="M155" s="12">
        <v>769.35</v>
      </c>
      <c r="N155" s="12"/>
    </row>
    <row r="156" spans="1:14" s="3" customFormat="1" ht="12.75">
      <c r="A156" s="10">
        <v>151</v>
      </c>
      <c r="B156" s="11" t="s">
        <v>17</v>
      </c>
      <c r="C156" s="12">
        <f>SUM(D156:N156)</f>
        <v>31300.510000000002</v>
      </c>
      <c r="D156" s="12"/>
      <c r="E156" s="12">
        <v>13680</v>
      </c>
      <c r="F156" s="12">
        <v>3003</v>
      </c>
      <c r="G156" s="12"/>
      <c r="H156" s="12"/>
      <c r="I156" s="12">
        <v>3759</v>
      </c>
      <c r="J156" s="12">
        <v>8325.18</v>
      </c>
      <c r="K156" s="12"/>
      <c r="L156" s="12">
        <v>2533.33</v>
      </c>
      <c r="M156" s="12"/>
      <c r="N156" s="12"/>
    </row>
    <row r="157" spans="1:14" s="15" customFormat="1" ht="11.25">
      <c r="A157" s="13" t="s">
        <v>6</v>
      </c>
      <c r="B157" s="13"/>
      <c r="C157" s="14">
        <f aca="true" t="shared" si="2" ref="C157:N157">SUBTOTAL(9,C5:C156)</f>
        <v>2463626.91</v>
      </c>
      <c r="D157" s="14">
        <f t="shared" si="2"/>
        <v>825.07</v>
      </c>
      <c r="E157" s="14">
        <f t="shared" si="2"/>
        <v>1158082</v>
      </c>
      <c r="F157" s="14">
        <f t="shared" si="2"/>
        <v>198887.53</v>
      </c>
      <c r="G157" s="14">
        <f t="shared" si="2"/>
        <v>11353.75</v>
      </c>
      <c r="H157" s="14">
        <f t="shared" si="2"/>
        <v>8668</v>
      </c>
      <c r="I157" s="14">
        <f t="shared" si="2"/>
        <v>105859.70000000001</v>
      </c>
      <c r="J157" s="14">
        <f t="shared" si="2"/>
        <v>709676.09</v>
      </c>
      <c r="K157" s="14">
        <f>SUBTOTAL(9,K5:K156)</f>
        <v>46551.82000000001</v>
      </c>
      <c r="L157" s="14">
        <f t="shared" si="2"/>
        <v>194048.13999999978</v>
      </c>
      <c r="M157" s="14">
        <f t="shared" si="2"/>
        <v>29286.32</v>
      </c>
      <c r="N157" s="14">
        <f t="shared" si="2"/>
        <v>388.49</v>
      </c>
    </row>
    <row r="159" spans="2:14" ht="12.75">
      <c r="B159" s="18" t="s">
        <v>155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4" ht="12.75">
      <c r="B160" s="5"/>
      <c r="C160" s="6"/>
      <c r="D160" s="6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</sheetData>
  <sheetProtection/>
  <autoFilter ref="A4:N156"/>
  <mergeCells count="5">
    <mergeCell ref="A1:K1"/>
    <mergeCell ref="L1:N1"/>
    <mergeCell ref="A2:N2"/>
    <mergeCell ref="A3:N3"/>
    <mergeCell ref="B159:N159"/>
  </mergeCells>
  <printOptions/>
  <pageMargins left="0.25" right="0.25" top="0.75" bottom="0.75" header="0.3" footer="0.3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Buntić Juričić</dc:creator>
  <cp:keywords/>
  <dc:description/>
  <cp:lastModifiedBy>Željko Dastlik</cp:lastModifiedBy>
  <cp:lastPrinted>2020-12-30T08:12:09Z</cp:lastPrinted>
  <dcterms:created xsi:type="dcterms:W3CDTF">2021-01-04T12:10:50Z</dcterms:created>
  <dcterms:modified xsi:type="dcterms:W3CDTF">2021-01-04T12:59:24Z</dcterms:modified>
  <cp:category/>
  <cp:version/>
  <cp:contentType/>
  <cp:contentStatus/>
</cp:coreProperties>
</file>