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IZVRŠENJE 2022." sheetId="1" r:id="rId1"/>
  </sheets>
  <definedNames>
    <definedName name="_xlnm.Print_Titles" localSheetId="0">'IZVRŠENJE 2022.'!$4:$6</definedName>
    <definedName name="_xlnm.Print_Area" localSheetId="0">'IZVRŠENJE 2022.'!$A$1:$F$117</definedName>
  </definedNames>
  <calcPr fullCalcOnLoad="1"/>
</workbook>
</file>

<file path=xl/sharedStrings.xml><?xml version="1.0" encoding="utf-8"?>
<sst xmlns="http://schemas.openxmlformats.org/spreadsheetml/2006/main" count="120" uniqueCount="101">
  <si>
    <t xml:space="preserve">    010 05 HRVATSKI SABOR</t>
  </si>
  <si>
    <t xml:space="preserve">  IZVRŠENJE 2022.</t>
  </si>
  <si>
    <t>OPIS</t>
  </si>
  <si>
    <t>PLAN 2022.</t>
  </si>
  <si>
    <t>PLAN 2022. NAKON 1. REBALANSA</t>
  </si>
  <si>
    <t>PLAN 2022. NAKON 2. REBALANSA = KONAČNI PLAN 2022.</t>
  </si>
  <si>
    <t>IZVRŠENJE 2022.</t>
  </si>
  <si>
    <t xml:space="preserve">%              </t>
  </si>
  <si>
    <t>1.</t>
  </si>
  <si>
    <t>2.</t>
  </si>
  <si>
    <t>3.</t>
  </si>
  <si>
    <t>4.</t>
  </si>
  <si>
    <t>5.</t>
  </si>
  <si>
    <t xml:space="preserve">A 501 000 ADMINISTRACIJA I UPRAVLJANJE </t>
  </si>
  <si>
    <t xml:space="preserve">3111 PLAĆE ZA REDOVAN RAD    </t>
  </si>
  <si>
    <t>3113 PLAĆE ZA PREKOVREMENI RAD</t>
  </si>
  <si>
    <t>UKUPNO 311 PLAĆE (BRUTO)</t>
  </si>
  <si>
    <t xml:space="preserve">3121 OSTALI RASHODI ZA ZAPOSLENE   </t>
  </si>
  <si>
    <t>UKUPNO 312 OSTALI RASHODI ZA ZAPOSLENE</t>
  </si>
  <si>
    <t>3132 DOPRINOSI ZA OBVEZNO ZDRAVSTVENO OSIGURANJE</t>
  </si>
  <si>
    <t>UKUPNO 313 DOPRINOSI NA PLAĆE</t>
  </si>
  <si>
    <t>UKUPNO RASHODI ZA ZAPOSLENE</t>
  </si>
  <si>
    <t>3211 SLUŽBENA PUTOVANJA</t>
  </si>
  <si>
    <t>3212 NAKNADE ZA PRIJEVOZ, ZA RAD NA TERENU I ODVOJENI ŽIVOT</t>
  </si>
  <si>
    <t>3213 STRUČNO USAVRŠAVANJE ZAPOSLENIKA</t>
  </si>
  <si>
    <t>UKUPNO 321 NAKNADE TROŠKOVA ZAPOSLENIMA</t>
  </si>
  <si>
    <t xml:space="preserve">3221 UREDSKI MATERIJAL I  OSTALI MATERIJALNI RASHODI  </t>
  </si>
  <si>
    <t>3223 ENERGIJA</t>
  </si>
  <si>
    <t xml:space="preserve">3224 MATERIJAL I DIJELOVI ZA TEKUĆE I INVESTICIJSKO ODRŽAVANJE </t>
  </si>
  <si>
    <t>3225 SITNI INVENTAR I AUTO GUME</t>
  </si>
  <si>
    <t>3227 SLUŽBENA, RADNA I ZAŠTITNA ODJEĆA I OBUĆA</t>
  </si>
  <si>
    <t>UKUPNO 322 RASHODI ZA MATERIJAL I ENERGIJU</t>
  </si>
  <si>
    <t>3231 USLUGE TELEFONA, POŠTE I PRIJEVOZA</t>
  </si>
  <si>
    <t>3232 USLUGE TEKUĆEG I INVESTICIJSKOG ODRŽAVANJA</t>
  </si>
  <si>
    <t xml:space="preserve">    izvor 11</t>
  </si>
  <si>
    <t>3233 USLUGE PROMIDŽBE I INFORMIRANJA</t>
  </si>
  <si>
    <t>3234 KOMUNALNE USLUGE</t>
  </si>
  <si>
    <t>3235 ZAKUPNINE I NAJAMNINE</t>
  </si>
  <si>
    <t>3236 ZDRAVSTVENE I VETERINARSKE USLUGE</t>
  </si>
  <si>
    <t xml:space="preserve">3237 INTELEKTUALNE I OSOBNE USLUGE </t>
  </si>
  <si>
    <t>3238 RAČUNALNE USLUGE</t>
  </si>
  <si>
    <t>3239 OSTALE USLUGE</t>
  </si>
  <si>
    <t>UKUPNO 323 RASHODI ZA USLUGE</t>
  </si>
  <si>
    <t>3241 NAKNADE TROŠKOVA OSOBAMA IZVAN RADNOG ODNOSA</t>
  </si>
  <si>
    <t>UKUPNO 324 NAKNADE TROŠKOVA OSOBAMA IZVAN RADNOG ODNOSA</t>
  </si>
  <si>
    <t>3291 NAKNADE ČLANOVIMA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</si>
  <si>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</si>
  <si>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</si>
  <si>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</si>
  <si>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</si>
  <si>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</si>
  <si>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</si>
  <si>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UKUPNO 329 OSTALI NESPOMENUTI RASHODI POSLOVANJA</t>
  </si>
  <si>
    <t>3431 BANKARSKE USLUGE I USLUGE PLATNOG PROMETA</t>
  </si>
  <si>
    <t>3432 NEGATIVNE TEČAJNE RAZLIKE I RAZLIKE ZBOG PRIMJENE VALUTNE KLAUZULE</t>
  </si>
  <si>
    <t>3433 ZATEZNE KAMATE</t>
  </si>
  <si>
    <t>UKUPNO 343 OSTALI FINANCIJSKI RASHODI</t>
  </si>
  <si>
    <t>3661 TEKUĆE POMOĆI PRORAČUNSKIM KORISNICIMA</t>
  </si>
  <si>
    <t>3662 KAPITALNE POMOĆI PRORAČUNSKIM KORISNICIMA DRUGIH PRORAČUNA</t>
  </si>
  <si>
    <t>UKUPNO 366 POMOĆI PRORAČUNSKIM KORISNICIMA DRUGIH PRORAČUNA</t>
  </si>
  <si>
    <t>3721 NAKNADE GRAĐANIMA I KUĆANSTVIMA U NOVCU</t>
  </si>
  <si>
    <t>UKUPNO 372 OSTALE NAKNADE GRAĐANIMA I KUĆANSTVIMA IZ PRORAČUNA</t>
  </si>
  <si>
    <t>3834 UGOVORENE KAZNE I OSTALE NAKNADE ŠTETE</t>
  </si>
  <si>
    <t>UKUPNO 383 KAZNE, PENALI I NAKNADE ŠTETE</t>
  </si>
  <si>
    <t xml:space="preserve">4221 UREDSKA OPREMA I NAMJEŠTAJ  </t>
  </si>
  <si>
    <t>4222 KOMUNIKACIJSKA OPREMA</t>
  </si>
  <si>
    <t>4223 OPREMA ZA ODRŽAVANJE I ZAŠTITU</t>
  </si>
  <si>
    <t>4227 UREĐAJI, STROJEVI I OPREMA ZA OSTALE NAMJENE</t>
  </si>
  <si>
    <t>UKUPNO 422 POSTROJENJA I OPREMA</t>
  </si>
  <si>
    <t xml:space="preserve">4241 KNJIGE U KNJIŽNICAMA </t>
  </si>
  <si>
    <t xml:space="preserve">4242 UMJETNIČKA DJELA (IZLOŽENA U GALERIJAMA, MUZEJIMA I SLIČNO) </t>
  </si>
  <si>
    <t>UKUPNO 424 KNJIGE, UMJETNIČKA DJELA I OSTALE IZLOŽBENE VRIJEDNOSTI</t>
  </si>
  <si>
    <t>4511 DODATNA ULAGANJA NA GRAĐEVINSKIM OBJEKTIMA</t>
  </si>
  <si>
    <t xml:space="preserve">UKUPNO 451 DODATNA ULAGANJA NA GRAĐEVINSKIM OBJEKTIMA </t>
  </si>
  <si>
    <t>UKUPNO A 501 000</t>
  </si>
  <si>
    <t xml:space="preserve">A 501 004 ODRŽAVANJE ZGRADE (NARODNO SVEUČILIŠTE OTOČAC)   </t>
  </si>
  <si>
    <t>3661 TEKUĆE POMOĆI PRORAČUNSKIM KORISNICIMA DRUGIH PRORAČUNA</t>
  </si>
  <si>
    <t>UKUPNO A 501 004</t>
  </si>
  <si>
    <t xml:space="preserve">A 501 026 OBILJEŽAVANJE SPOMEN PODRUČJA BLEIBURŠKE TRAGEDIJE I KRIŽNOG PUTA  </t>
  </si>
  <si>
    <t>3811 TEKUĆE DONACIJE U NOVCU</t>
  </si>
  <si>
    <t>UKUPNO 381 TEKUĆE DONACIJE</t>
  </si>
  <si>
    <t>UKUPNO A 501 026</t>
  </si>
  <si>
    <t xml:space="preserve">A 501 032 SPOMEN PODRUČJE JASENOVAC I OBILJEŽAVANJE ANTIFAŠISTIČKE BORBE U RH   </t>
  </si>
  <si>
    <t xml:space="preserve">3661 TEKUĆE POMOĆI PRORAČUNSKIM KORISNICIMA DRUGIH PRORAČUNA </t>
  </si>
  <si>
    <t>3691 TEKUĆI PRIJENOSI IZMEĐU PRORAČUNSKIH KORISNIKA ISTOG PRORAČUNA</t>
  </si>
  <si>
    <t xml:space="preserve">UKUPNO 369 PRIJENOSI IZMEĐU PRORAČUNSKIH KORISNIKA ISTOG PRORAČUNA </t>
  </si>
  <si>
    <t>UKUPNO A 501 032</t>
  </si>
  <si>
    <t xml:space="preserve">A 501 037 OBILJEŽAVANJE SJEĆANJA NA ŽRTVE SVIH TOTALITARNIH I AUTORITARNIH REŽIMA  </t>
  </si>
  <si>
    <t>UKUPNO A 501 037</t>
  </si>
  <si>
    <t>A 501 042 TWINNING PROJEKT "OSNAŽIVANJE I DALJNJA PODRŠKA PARLAMENTIMA BOSNE I HERCEGOVINE U POSLOVIMA EU INTEGRACIJA - BA 16 IPA JH 01 18" - IZVOR 31</t>
  </si>
  <si>
    <t>UKUPNO A 501 042</t>
  </si>
  <si>
    <t xml:space="preserve">K 501 013 INFORMATIZACIJA HRVATSKOG SABORA   </t>
  </si>
  <si>
    <t>4123 LICENCE</t>
  </si>
  <si>
    <t>UKUPNO 412 NEMATERIJALNA IMOVINA</t>
  </si>
  <si>
    <t>4221 UREDSKA OPREMA I NAMJEŠTAJ</t>
  </si>
  <si>
    <t>4262 ULAGANJA U RAČUNALNE PROGRAME</t>
  </si>
  <si>
    <t>UKUPNO 426 NEMATERIJALNA PROIZVEDENA IMOVINA</t>
  </si>
  <si>
    <t>UKUPNO K 501 013</t>
  </si>
  <si>
    <t>A 501 000 ADMINISTRACIJA I UPRAVLJANJE - IZVOR 31</t>
  </si>
  <si>
    <t>UKUPNO A 501 000 - IZVOR 31</t>
  </si>
  <si>
    <t xml:space="preserve">SVEUKUPNO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</si>
</sst>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k_n_-;\-* #,##0\ _k_n_-;_-* &quot;-&quot;\ _k_n_-;_-@_-"/>
    <numFmt numFmtId="177" formatCode="_-* #,##0.00\ _k_n_-;\-* #,##0.00\ _k_n_-;_-* &quot;-&quot;??\ _k_n_-;_-@_-"/>
    <numFmt numFmtId="178" formatCode="_-* #,##0.00\ &quot;kn&quot;_-;\-* #,##0.00\ &quot;kn&quot;_-;_-* &quot;-&quot;??\ &quot;kn&quot;_-;_-@_-"/>
    <numFmt numFmtId="179" formatCode="_-* #,##0\ &quot;kn&quot;_-;\-* #,##0\ &quot;kn&quot;_-;_-* &quot;-&quot;\ &quot;kn&quot;_-;_-@_-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b/>
      <sz val="1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7"/>
      <color rgb="FFFF0000"/>
      <name val="Calibri"/>
      <family val="2"/>
    </font>
    <font>
      <b/>
      <sz val="7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1" applyNumberFormat="0" applyAlignment="0" applyProtection="0"/>
    <xf numFmtId="0" fontId="35" fillId="0" borderId="2" applyNumberFormat="0" applyFill="0" applyAlignment="0" applyProtection="0"/>
    <xf numFmtId="0" fontId="0" fillId="5" borderId="3" applyNumberFormat="0" applyFont="0" applyAlignment="0" applyProtection="0"/>
    <xf numFmtId="0" fontId="16" fillId="0" borderId="0">
      <alignment/>
      <protection/>
    </xf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16" fillId="0" borderId="0">
      <alignment/>
      <protection/>
    </xf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16" fillId="0" borderId="0">
      <alignment/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16" fillId="0" borderId="0">
      <alignment/>
      <protection/>
    </xf>
    <xf numFmtId="0" fontId="48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>
      <alignment/>
      <protection/>
    </xf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6" fillId="0" borderId="0">
      <alignment/>
      <protection/>
    </xf>
    <xf numFmtId="0" fontId="0" fillId="31" borderId="0" applyNumberFormat="0" applyBorder="0" applyAlignment="0" applyProtection="0"/>
    <xf numFmtId="0" fontId="16" fillId="0" borderId="0">
      <alignment/>
      <protection/>
    </xf>
    <xf numFmtId="0" fontId="32" fillId="32" borderId="0" applyNumberFormat="0" applyBorder="0" applyAlignment="0" applyProtection="0"/>
    <xf numFmtId="0" fontId="16" fillId="0" borderId="0">
      <alignment/>
      <protection/>
    </xf>
  </cellStyleXfs>
  <cellXfs count="1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3" fontId="8" fillId="31" borderId="11" xfId="0" applyNumberFormat="1" applyFont="1" applyFill="1" applyBorder="1" applyAlignment="1">
      <alignment horizontal="center" vertical="center" wrapText="1"/>
    </xf>
    <xf numFmtId="0" fontId="8" fillId="31" borderId="13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center" vertical="center" wrapText="1"/>
    </xf>
    <xf numFmtId="3" fontId="8" fillId="31" borderId="13" xfId="0" applyNumberFormat="1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distributed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distributed" wrapText="1"/>
    </xf>
    <xf numFmtId="4" fontId="9" fillId="0" borderId="12" xfId="0" applyNumberFormat="1" applyFont="1" applyBorder="1" applyAlignment="1">
      <alignment horizontal="right" vertical="distributed"/>
    </xf>
    <xf numFmtId="4" fontId="9" fillId="0" borderId="11" xfId="0" applyNumberFormat="1" applyFont="1" applyBorder="1" applyAlignment="1">
      <alignment horizontal="right" vertical="distributed"/>
    </xf>
    <xf numFmtId="3" fontId="9" fillId="0" borderId="11" xfId="0" applyNumberFormat="1" applyFont="1" applyBorder="1" applyAlignment="1">
      <alignment horizontal="right" vertical="distributed"/>
    </xf>
    <xf numFmtId="0" fontId="9" fillId="20" borderId="15" xfId="0" applyFont="1" applyFill="1" applyBorder="1" applyAlignment="1">
      <alignment horizontal="left" vertical="distributed" wrapText="1"/>
    </xf>
    <xf numFmtId="4" fontId="9" fillId="20" borderId="16" xfId="0" applyNumberFormat="1" applyFont="1" applyFill="1" applyBorder="1" applyAlignment="1">
      <alignment horizontal="right" vertical="distributed"/>
    </xf>
    <xf numFmtId="3" fontId="9" fillId="20" borderId="15" xfId="0" applyNumberFormat="1" applyFont="1" applyFill="1" applyBorder="1" applyAlignment="1">
      <alignment horizontal="right" vertical="distributed"/>
    </xf>
    <xf numFmtId="0" fontId="9" fillId="32" borderId="15" xfId="0" applyFont="1" applyFill="1" applyBorder="1" applyAlignment="1">
      <alignment horizontal="left" vertical="distributed" wrapText="1"/>
    </xf>
    <xf numFmtId="4" fontId="9" fillId="32" borderId="16" xfId="0" applyNumberFormat="1" applyFont="1" applyFill="1" applyBorder="1" applyAlignment="1">
      <alignment horizontal="right" vertical="distributed"/>
    </xf>
    <xf numFmtId="3" fontId="9" fillId="32" borderId="15" xfId="0" applyNumberFormat="1" applyFont="1" applyFill="1" applyBorder="1" applyAlignment="1">
      <alignment horizontal="right" vertical="distributed"/>
    </xf>
    <xf numFmtId="0" fontId="9" fillId="0" borderId="16" xfId="0" applyFont="1" applyBorder="1" applyAlignment="1">
      <alignment horizontal="left" vertical="distributed" wrapText="1"/>
    </xf>
    <xf numFmtId="4" fontId="9" fillId="0" borderId="16" xfId="0" applyNumberFormat="1" applyFont="1" applyBorder="1" applyAlignment="1">
      <alignment horizontal="right" vertical="distributed"/>
    </xf>
    <xf numFmtId="4" fontId="9" fillId="0" borderId="15" xfId="0" applyNumberFormat="1" applyFont="1" applyBorder="1" applyAlignment="1">
      <alignment horizontal="right" vertical="distributed"/>
    </xf>
    <xf numFmtId="3" fontId="9" fillId="0" borderId="15" xfId="0" applyNumberFormat="1" applyFont="1" applyBorder="1" applyAlignment="1">
      <alignment horizontal="right" vertical="distributed"/>
    </xf>
    <xf numFmtId="0" fontId="9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distributed"/>
    </xf>
    <xf numFmtId="4" fontId="9" fillId="0" borderId="11" xfId="0" applyNumberFormat="1" applyFont="1" applyFill="1" applyBorder="1" applyAlignment="1">
      <alignment horizontal="right" vertical="distributed"/>
    </xf>
    <xf numFmtId="0" fontId="9" fillId="20" borderId="15" xfId="0" applyFont="1" applyFill="1" applyBorder="1" applyAlignment="1">
      <alignment horizontal="left" vertical="center" wrapText="1"/>
    </xf>
    <xf numFmtId="4" fontId="9" fillId="20" borderId="15" xfId="0" applyNumberFormat="1" applyFont="1" applyFill="1" applyBorder="1" applyAlignment="1">
      <alignment horizontal="right" vertical="distributed"/>
    </xf>
    <xf numFmtId="0" fontId="9" fillId="0" borderId="12" xfId="0" applyFont="1" applyFill="1" applyBorder="1" applyAlignment="1">
      <alignment horizontal="left" vertical="distributed" wrapText="1"/>
    </xf>
    <xf numFmtId="3" fontId="9" fillId="0" borderId="11" xfId="0" applyNumberFormat="1" applyFont="1" applyFill="1" applyBorder="1" applyAlignment="1">
      <alignment horizontal="right" vertical="distributed"/>
    </xf>
    <xf numFmtId="0" fontId="9" fillId="0" borderId="11" xfId="0" applyFont="1" applyFill="1" applyBorder="1" applyAlignment="1">
      <alignment horizontal="left" vertical="distributed" wrapText="1"/>
    </xf>
    <xf numFmtId="0" fontId="10" fillId="0" borderId="17" xfId="0" applyFont="1" applyFill="1" applyBorder="1" applyAlignment="1">
      <alignment horizontal="left" vertical="distributed" wrapText="1"/>
    </xf>
    <xf numFmtId="4" fontId="10" fillId="0" borderId="18" xfId="0" applyNumberFormat="1" applyFont="1" applyFill="1" applyBorder="1" applyAlignment="1">
      <alignment horizontal="left" vertical="distributed"/>
    </xf>
    <xf numFmtId="4" fontId="10" fillId="0" borderId="17" xfId="0" applyNumberFormat="1" applyFont="1" applyFill="1" applyBorder="1" applyAlignment="1">
      <alignment horizontal="right" vertical="distributed"/>
    </xf>
    <xf numFmtId="3" fontId="9" fillId="0" borderId="17" xfId="0" applyNumberFormat="1" applyFont="1" applyFill="1" applyBorder="1" applyAlignment="1">
      <alignment horizontal="right" vertical="distributed"/>
    </xf>
    <xf numFmtId="0" fontId="9" fillId="0" borderId="15" xfId="0" applyFont="1" applyFill="1" applyBorder="1" applyAlignment="1">
      <alignment horizontal="left" vertical="distributed" wrapText="1"/>
    </xf>
    <xf numFmtId="4" fontId="9" fillId="0" borderId="15" xfId="0" applyNumberFormat="1" applyFont="1" applyFill="1" applyBorder="1" applyAlignment="1">
      <alignment horizontal="right" vertical="distributed"/>
    </xf>
    <xf numFmtId="3" fontId="9" fillId="0" borderId="15" xfId="0" applyNumberFormat="1" applyFont="1" applyFill="1" applyBorder="1" applyAlignment="1">
      <alignment horizontal="right" vertical="distributed"/>
    </xf>
    <xf numFmtId="0" fontId="9" fillId="0" borderId="16" xfId="0" applyFont="1" applyFill="1" applyBorder="1" applyAlignment="1">
      <alignment horizontal="left" vertical="distributed" wrapText="1"/>
    </xf>
    <xf numFmtId="4" fontId="9" fillId="0" borderId="16" xfId="0" applyNumberFormat="1" applyFont="1" applyFill="1" applyBorder="1" applyAlignment="1">
      <alignment horizontal="right" vertical="distributed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right" vertical="distributed"/>
    </xf>
    <xf numFmtId="4" fontId="9" fillId="0" borderId="17" xfId="0" applyNumberFormat="1" applyFont="1" applyFill="1" applyBorder="1" applyAlignment="1">
      <alignment horizontal="right" vertical="distributed"/>
    </xf>
    <xf numFmtId="0" fontId="9" fillId="0" borderId="11" xfId="0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 vertical="distributed"/>
    </xf>
    <xf numFmtId="4" fontId="9" fillId="0" borderId="20" xfId="0" applyNumberFormat="1" applyFont="1" applyFill="1" applyBorder="1" applyAlignment="1">
      <alignment horizontal="right" vertical="distributed"/>
    </xf>
    <xf numFmtId="0" fontId="9" fillId="20" borderId="16" xfId="0" applyFont="1" applyFill="1" applyBorder="1" applyAlignment="1">
      <alignment horizontal="left" vertical="distributed" wrapText="1"/>
    </xf>
    <xf numFmtId="0" fontId="9" fillId="20" borderId="12" xfId="0" applyFont="1" applyFill="1" applyBorder="1" applyAlignment="1">
      <alignment horizontal="left" vertical="distributed" wrapText="1"/>
    </xf>
    <xf numFmtId="4" fontId="9" fillId="20" borderId="12" xfId="0" applyNumberFormat="1" applyFont="1" applyFill="1" applyBorder="1" applyAlignment="1">
      <alignment horizontal="right" vertical="distributed"/>
    </xf>
    <xf numFmtId="4" fontId="9" fillId="20" borderId="11" xfId="0" applyNumberFormat="1" applyFont="1" applyFill="1" applyBorder="1" applyAlignment="1">
      <alignment horizontal="right" vertical="distributed"/>
    </xf>
    <xf numFmtId="3" fontId="9" fillId="20" borderId="11" xfId="0" applyNumberFormat="1" applyFont="1" applyFill="1" applyBorder="1" applyAlignment="1">
      <alignment horizontal="right" vertical="distributed"/>
    </xf>
    <xf numFmtId="0" fontId="9" fillId="31" borderId="14" xfId="0" applyFont="1" applyFill="1" applyBorder="1" applyAlignment="1">
      <alignment horizontal="left" vertical="distributed" wrapText="1"/>
    </xf>
    <xf numFmtId="4" fontId="9" fillId="31" borderId="14" xfId="0" applyNumberFormat="1" applyFont="1" applyFill="1" applyBorder="1" applyAlignment="1">
      <alignment horizontal="right" vertical="distributed"/>
    </xf>
    <xf numFmtId="3" fontId="9" fillId="31" borderId="13" xfId="0" applyNumberFormat="1" applyFont="1" applyFill="1" applyBorder="1" applyAlignment="1">
      <alignment horizontal="right" vertical="distributed"/>
    </xf>
    <xf numFmtId="0" fontId="9" fillId="0" borderId="16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9" fillId="31" borderId="16" xfId="0" applyFont="1" applyFill="1" applyBorder="1" applyAlignment="1">
      <alignment horizontal="left" vertical="distributed" wrapText="1"/>
    </xf>
    <xf numFmtId="4" fontId="9" fillId="31" borderId="16" xfId="0" applyNumberFormat="1" applyFont="1" applyFill="1" applyBorder="1" applyAlignment="1">
      <alignment horizontal="right" vertical="distributed"/>
    </xf>
    <xf numFmtId="4" fontId="9" fillId="31" borderId="15" xfId="0" applyNumberFormat="1" applyFont="1" applyFill="1" applyBorder="1" applyAlignment="1">
      <alignment horizontal="right" vertical="distributed"/>
    </xf>
    <xf numFmtId="3" fontId="9" fillId="31" borderId="15" xfId="0" applyNumberFormat="1" applyFont="1" applyFill="1" applyBorder="1" applyAlignment="1">
      <alignment horizontal="right" vertical="distributed"/>
    </xf>
    <xf numFmtId="0" fontId="9" fillId="20" borderId="15" xfId="68" applyFont="1" applyFill="1" applyBorder="1" applyAlignment="1">
      <alignment horizontal="left" vertical="distributed" wrapText="1"/>
      <protection/>
    </xf>
    <xf numFmtId="0" fontId="9" fillId="31" borderId="15" xfId="0" applyFont="1" applyFill="1" applyBorder="1" applyAlignment="1">
      <alignment horizontal="left" vertical="distributed" wrapText="1"/>
    </xf>
    <xf numFmtId="4" fontId="9" fillId="0" borderId="18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20" borderId="16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9" fillId="20" borderId="15" xfId="40" applyFont="1" applyFill="1" applyBorder="1" applyAlignment="1">
      <alignment horizontal="left" vertical="distributed" wrapText="1"/>
      <protection/>
    </xf>
    <xf numFmtId="4" fontId="9" fillId="20" borderId="15" xfId="0" applyNumberFormat="1" applyFont="1" applyFill="1" applyBorder="1" applyAlignment="1">
      <alignment horizontal="right" vertical="center"/>
    </xf>
    <xf numFmtId="3" fontId="9" fillId="20" borderId="15" xfId="0" applyNumberFormat="1" applyFont="1" applyFill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left" vertical="distributed" wrapText="1"/>
    </xf>
    <xf numFmtId="4" fontId="9" fillId="20" borderId="13" xfId="0" applyNumberFormat="1" applyFont="1" applyFill="1" applyBorder="1" applyAlignment="1">
      <alignment horizontal="right" vertical="distributed"/>
    </xf>
    <xf numFmtId="3" fontId="9" fillId="20" borderId="13" xfId="0" applyNumberFormat="1" applyFont="1" applyFill="1" applyBorder="1" applyAlignment="1">
      <alignment horizontal="right" vertical="distributed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/>
    </xf>
    <xf numFmtId="4" fontId="1" fillId="0" borderId="0" xfId="0" applyNumberFormat="1" applyFont="1" applyAlignment="1">
      <alignment/>
    </xf>
  </cellXfs>
  <cellStyles count="57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Obično 3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Obično_18. DROGE" xfId="40"/>
    <cellStyle name="20% - Accent1" xfId="41"/>
    <cellStyle name="Calculation" xfId="42"/>
    <cellStyle name="Obično 7" xfId="43"/>
    <cellStyle name="Linked Cell" xfId="44"/>
    <cellStyle name="Total" xfId="45"/>
    <cellStyle name="Bad" xfId="46"/>
    <cellStyle name="Obično_10. ZAKONODAVSTVO" xfId="47"/>
    <cellStyle name="Neutral" xfId="48"/>
    <cellStyle name="Accent1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Accent3" xfId="56"/>
    <cellStyle name="20% - Accent3" xfId="57"/>
    <cellStyle name="Accent4" xfId="58"/>
    <cellStyle name="20% - Accent4" xfId="59"/>
    <cellStyle name="Obično 4" xfId="60"/>
    <cellStyle name="40% - Accent4" xfId="61"/>
    <cellStyle name="Accent5" xfId="62"/>
    <cellStyle name="40% - Accent5" xfId="63"/>
    <cellStyle name="60% - Accent5" xfId="64"/>
    <cellStyle name="Accent6" xfId="65"/>
    <cellStyle name="Obično 6" xfId="66"/>
    <cellStyle name="40% - Accent6" xfId="67"/>
    <cellStyle name="Obično 13" xfId="68"/>
    <cellStyle name="60% - Accent6" xfId="69"/>
    <cellStyle name="Obično 8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20"/>
  <sheetViews>
    <sheetView tabSelected="1" workbookViewId="0" topLeftCell="A1">
      <selection activeCell="A108" sqref="A108:F108"/>
    </sheetView>
  </sheetViews>
  <sheetFormatPr defaultColWidth="9.140625" defaultRowHeight="15"/>
  <cols>
    <col min="1" max="1" width="92.140625" style="8" customWidth="1"/>
    <col min="2" max="5" width="18.28125" style="9" customWidth="1"/>
    <col min="6" max="6" width="6.421875" style="10" customWidth="1"/>
    <col min="7" max="37" width="9.140625" style="11" customWidth="1"/>
  </cols>
  <sheetData>
    <row r="1" spans="1:37" s="1" customFormat="1" ht="19.5">
      <c r="A1" s="12" t="s">
        <v>0</v>
      </c>
      <c r="B1" s="12"/>
      <c r="C1" s="12"/>
      <c r="D1" s="12"/>
      <c r="E1" s="12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s="1" customFormat="1" ht="19.5">
      <c r="A2" s="13" t="s">
        <v>1</v>
      </c>
      <c r="B2" s="13"/>
      <c r="C2" s="13"/>
      <c r="D2" s="13"/>
      <c r="E2" s="13"/>
      <c r="F2" s="1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1" customFormat="1" ht="9.75" customHeight="1">
      <c r="A3" s="14"/>
      <c r="B3" s="15"/>
      <c r="C3" s="15"/>
      <c r="D3" s="15"/>
      <c r="E3" s="15"/>
      <c r="F3" s="1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1" customFormat="1" ht="15" customHeight="1">
      <c r="A4" s="17" t="s">
        <v>2</v>
      </c>
      <c r="B4" s="18" t="s">
        <v>3</v>
      </c>
      <c r="C4" s="18" t="s">
        <v>4</v>
      </c>
      <c r="D4" s="18" t="s">
        <v>5</v>
      </c>
      <c r="E4" s="17" t="s">
        <v>6</v>
      </c>
      <c r="F4" s="19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1" customFormat="1" ht="22.5" customHeight="1">
      <c r="A5" s="20"/>
      <c r="B5" s="21"/>
      <c r="C5" s="21"/>
      <c r="D5" s="21"/>
      <c r="E5" s="20"/>
      <c r="F5" s="2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1" customFormat="1" ht="15">
      <c r="A6" s="21"/>
      <c r="B6" s="23" t="s">
        <v>8</v>
      </c>
      <c r="C6" s="23" t="s">
        <v>9</v>
      </c>
      <c r="D6" s="23" t="s">
        <v>10</v>
      </c>
      <c r="E6" s="23" t="s">
        <v>11</v>
      </c>
      <c r="F6" s="23" t="s">
        <v>12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2" customFormat="1" ht="24.75" customHeight="1">
      <c r="A7" s="24" t="s">
        <v>13</v>
      </c>
      <c r="B7" s="25"/>
      <c r="C7" s="25"/>
      <c r="D7" s="25"/>
      <c r="E7" s="26"/>
      <c r="F7" s="2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2" customFormat="1" ht="24.75" customHeight="1">
      <c r="A8" s="28" t="s">
        <v>14</v>
      </c>
      <c r="B8" s="29"/>
      <c r="C8" s="29"/>
      <c r="D8" s="29"/>
      <c r="E8" s="30">
        <v>85272329.59</v>
      </c>
      <c r="F8" s="3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s="2" customFormat="1" ht="24.75" customHeight="1">
      <c r="A9" s="28" t="s">
        <v>15</v>
      </c>
      <c r="B9" s="29"/>
      <c r="C9" s="29"/>
      <c r="D9" s="29"/>
      <c r="E9" s="30">
        <v>2208894.9</v>
      </c>
      <c r="F9" s="3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s="2" customFormat="1" ht="24.75" customHeight="1">
      <c r="A10" s="32" t="s">
        <v>16</v>
      </c>
      <c r="B10" s="33">
        <v>88844100</v>
      </c>
      <c r="C10" s="33">
        <v>88844100</v>
      </c>
      <c r="D10" s="33">
        <v>88674100</v>
      </c>
      <c r="E10" s="33">
        <f>SUM(E8,E9)</f>
        <v>87481224.49000001</v>
      </c>
      <c r="F10" s="34">
        <f>(E10/D10*100)</f>
        <v>98.65476445771652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s="2" customFormat="1" ht="24.75" customHeight="1">
      <c r="A11" s="28" t="s">
        <v>17</v>
      </c>
      <c r="B11" s="29"/>
      <c r="C11" s="29"/>
      <c r="D11" s="29"/>
      <c r="E11" s="30">
        <v>1421731.0699999998</v>
      </c>
      <c r="F11" s="3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6" s="3" customFormat="1" ht="24.75" customHeight="1">
      <c r="A12" s="32" t="s">
        <v>18</v>
      </c>
      <c r="B12" s="33">
        <v>1394431</v>
      </c>
      <c r="C12" s="33">
        <v>1394431</v>
      </c>
      <c r="D12" s="33">
        <v>1564431</v>
      </c>
      <c r="E12" s="33">
        <f>E11</f>
        <v>1421731.0699999998</v>
      </c>
      <c r="F12" s="34">
        <f aca="true" t="shared" si="0" ref="F12:F72">(E12/D12*100)</f>
        <v>90.87847722270908</v>
      </c>
    </row>
    <row r="13" spans="1:6" s="3" customFormat="1" ht="24.75" customHeight="1">
      <c r="A13" s="28" t="s">
        <v>19</v>
      </c>
      <c r="B13" s="29"/>
      <c r="C13" s="29"/>
      <c r="D13" s="29"/>
      <c r="E13" s="30">
        <v>14375063.73</v>
      </c>
      <c r="F13" s="31"/>
    </row>
    <row r="14" spans="1:6" s="3" customFormat="1" ht="24.75" customHeight="1">
      <c r="A14" s="32" t="s">
        <v>20</v>
      </c>
      <c r="B14" s="33">
        <v>14659500</v>
      </c>
      <c r="C14" s="33">
        <v>14659500</v>
      </c>
      <c r="D14" s="33">
        <v>14659500</v>
      </c>
      <c r="E14" s="33">
        <f>SUM(E13)</f>
        <v>14375063.73</v>
      </c>
      <c r="F14" s="34">
        <f t="shared" si="0"/>
        <v>98.059713701013</v>
      </c>
    </row>
    <row r="15" spans="1:6" s="3" customFormat="1" ht="24.75" customHeight="1">
      <c r="A15" s="35" t="s">
        <v>21</v>
      </c>
      <c r="B15" s="36">
        <v>104898031</v>
      </c>
      <c r="C15" s="36">
        <v>104898031</v>
      </c>
      <c r="D15" s="36">
        <v>104898031</v>
      </c>
      <c r="E15" s="36">
        <f>SUM(E10,E12,E14)</f>
        <v>103278019.29</v>
      </c>
      <c r="F15" s="37">
        <f t="shared" si="0"/>
        <v>98.455631917438</v>
      </c>
    </row>
    <row r="16" spans="1:6" s="3" customFormat="1" ht="24.75" customHeight="1">
      <c r="A16" s="28" t="s">
        <v>22</v>
      </c>
      <c r="B16" s="29"/>
      <c r="C16" s="29"/>
      <c r="D16" s="29"/>
      <c r="E16" s="30">
        <v>5939688.43</v>
      </c>
      <c r="F16" s="31"/>
    </row>
    <row r="17" spans="1:37" s="2" customFormat="1" ht="24.75" customHeight="1">
      <c r="A17" s="38" t="s">
        <v>23</v>
      </c>
      <c r="B17" s="39"/>
      <c r="C17" s="39"/>
      <c r="D17" s="39"/>
      <c r="E17" s="40">
        <v>2167707.84</v>
      </c>
      <c r="F17" s="4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s="2" customFormat="1" ht="24.75" customHeight="1">
      <c r="A18" s="42" t="s">
        <v>24</v>
      </c>
      <c r="B18" s="43"/>
      <c r="C18" s="43"/>
      <c r="D18" s="43"/>
      <c r="E18" s="44">
        <v>41449.56</v>
      </c>
      <c r="F18" s="3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2" customFormat="1" ht="24.75" customHeight="1">
      <c r="A19" s="45" t="s">
        <v>25</v>
      </c>
      <c r="B19" s="33">
        <v>8165200</v>
      </c>
      <c r="C19" s="33">
        <v>8165200</v>
      </c>
      <c r="D19" s="33">
        <v>8365200</v>
      </c>
      <c r="E19" s="46">
        <f>SUM(E16,E17,E18)</f>
        <v>8148845.829999999</v>
      </c>
      <c r="F19" s="34">
        <f t="shared" si="0"/>
        <v>97.41364019987566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6" s="3" customFormat="1" ht="24.75" customHeight="1">
      <c r="A20" s="47" t="s">
        <v>26</v>
      </c>
      <c r="B20" s="43"/>
      <c r="C20" s="43"/>
      <c r="D20" s="43"/>
      <c r="E20" s="44">
        <v>364380.01000000007</v>
      </c>
      <c r="F20" s="48"/>
    </row>
    <row r="21" spans="1:6" s="3" customFormat="1" ht="24.75" customHeight="1">
      <c r="A21" s="49" t="s">
        <v>27</v>
      </c>
      <c r="B21" s="43"/>
      <c r="C21" s="43"/>
      <c r="D21" s="43"/>
      <c r="E21" s="44">
        <v>5537467.699999999</v>
      </c>
      <c r="F21" s="48"/>
    </row>
    <row r="22" spans="1:6" s="3" customFormat="1" ht="24.75" customHeight="1">
      <c r="A22" s="47" t="s">
        <v>28</v>
      </c>
      <c r="B22" s="43"/>
      <c r="C22" s="43"/>
      <c r="D22" s="43"/>
      <c r="E22" s="44">
        <v>218148.8</v>
      </c>
      <c r="F22" s="48"/>
    </row>
    <row r="23" spans="1:6" s="3" customFormat="1" ht="24.75" customHeight="1">
      <c r="A23" s="47" t="s">
        <v>29</v>
      </c>
      <c r="B23" s="43"/>
      <c r="C23" s="43"/>
      <c r="D23" s="43"/>
      <c r="E23" s="44">
        <v>76203.85</v>
      </c>
      <c r="F23" s="48"/>
    </row>
    <row r="24" spans="1:6" s="3" customFormat="1" ht="24.75" customHeight="1">
      <c r="A24" s="47" t="s">
        <v>30</v>
      </c>
      <c r="B24" s="43"/>
      <c r="C24" s="43"/>
      <c r="D24" s="43"/>
      <c r="E24" s="44">
        <v>219390.29</v>
      </c>
      <c r="F24" s="48"/>
    </row>
    <row r="25" spans="1:37" s="2" customFormat="1" ht="24.75" customHeight="1">
      <c r="A25" s="32" t="s">
        <v>31</v>
      </c>
      <c r="B25" s="33">
        <v>3610000</v>
      </c>
      <c r="C25" s="33">
        <v>7310000</v>
      </c>
      <c r="D25" s="33">
        <v>8810000</v>
      </c>
      <c r="E25" s="33">
        <f>SUM(E20,E21,E22,E23,E24)</f>
        <v>6415590.6499999985</v>
      </c>
      <c r="F25" s="34">
        <f t="shared" si="0"/>
        <v>72.82168728717366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2" customFormat="1" ht="24.75" customHeight="1">
      <c r="A26" s="47" t="s">
        <v>32</v>
      </c>
      <c r="B26" s="43"/>
      <c r="C26" s="43"/>
      <c r="D26" s="43"/>
      <c r="E26" s="44">
        <v>263983.56</v>
      </c>
      <c r="F26" s="3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6" s="3" customFormat="1" ht="24.75" customHeight="1">
      <c r="A27" s="47" t="s">
        <v>33</v>
      </c>
      <c r="B27" s="43"/>
      <c r="C27" s="43"/>
      <c r="D27" s="43"/>
      <c r="E27" s="44">
        <f>E28</f>
        <v>1796691.5</v>
      </c>
      <c r="F27" s="48"/>
    </row>
    <row r="28" spans="1:6" s="3" customFormat="1" ht="24.75" customHeight="1">
      <c r="A28" s="50" t="s">
        <v>34</v>
      </c>
      <c r="B28" s="51"/>
      <c r="C28" s="51"/>
      <c r="D28" s="51"/>
      <c r="E28" s="52">
        <v>1796691.5</v>
      </c>
      <c r="F28" s="53"/>
    </row>
    <row r="29" spans="1:6" s="3" customFormat="1" ht="24.75" customHeight="1">
      <c r="A29" s="54" t="s">
        <v>35</v>
      </c>
      <c r="B29" s="55"/>
      <c r="C29" s="55"/>
      <c r="D29" s="55"/>
      <c r="E29" s="55">
        <v>759666.9</v>
      </c>
      <c r="F29" s="56"/>
    </row>
    <row r="30" spans="1:6" s="3" customFormat="1" ht="24.75" customHeight="1">
      <c r="A30" s="57" t="s">
        <v>36</v>
      </c>
      <c r="B30" s="58"/>
      <c r="C30" s="58"/>
      <c r="D30" s="58"/>
      <c r="E30" s="55">
        <v>579787.98</v>
      </c>
      <c r="F30" s="56"/>
    </row>
    <row r="31" spans="1:6" s="3" customFormat="1" ht="24.75" customHeight="1">
      <c r="A31" s="47" t="s">
        <v>37</v>
      </c>
      <c r="B31" s="43"/>
      <c r="C31" s="43"/>
      <c r="D31" s="43"/>
      <c r="E31" s="44">
        <v>4462801.11</v>
      </c>
      <c r="F31" s="48"/>
    </row>
    <row r="32" spans="1:6" s="3" customFormat="1" ht="24.75" customHeight="1">
      <c r="A32" s="42" t="s">
        <v>38</v>
      </c>
      <c r="B32" s="43"/>
      <c r="C32" s="43"/>
      <c r="D32" s="43"/>
      <c r="E32" s="44">
        <v>553751.29</v>
      </c>
      <c r="F32" s="48"/>
    </row>
    <row r="33" spans="1:6" s="3" customFormat="1" ht="24.75" customHeight="1">
      <c r="A33" s="47" t="s">
        <v>39</v>
      </c>
      <c r="B33" s="43"/>
      <c r="C33" s="43"/>
      <c r="D33" s="43"/>
      <c r="E33" s="44">
        <v>582238</v>
      </c>
      <c r="F33" s="48"/>
    </row>
    <row r="34" spans="1:6" s="3" customFormat="1" ht="24.75" customHeight="1">
      <c r="A34" s="59" t="s">
        <v>40</v>
      </c>
      <c r="B34" s="55"/>
      <c r="C34" s="55"/>
      <c r="D34" s="55"/>
      <c r="E34" s="55">
        <v>1090869.44</v>
      </c>
      <c r="F34" s="56"/>
    </row>
    <row r="35" spans="1:6" s="3" customFormat="1" ht="24.75" customHeight="1">
      <c r="A35" s="60" t="s">
        <v>41</v>
      </c>
      <c r="B35" s="61"/>
      <c r="C35" s="61"/>
      <c r="D35" s="61"/>
      <c r="E35" s="62">
        <v>424473.89</v>
      </c>
      <c r="F35" s="53"/>
    </row>
    <row r="36" spans="1:6" s="3" customFormat="1" ht="24.75" customHeight="1">
      <c r="A36" s="45" t="s">
        <v>42</v>
      </c>
      <c r="B36" s="33">
        <v>26190777</v>
      </c>
      <c r="C36" s="33">
        <v>23240777</v>
      </c>
      <c r="D36" s="33">
        <v>28510890</v>
      </c>
      <c r="E36" s="33">
        <f>SUM(E26,E27,E29,E30,E31,E32,E33,E34,E35)</f>
        <v>10514263.67</v>
      </c>
      <c r="F36" s="34">
        <f t="shared" si="0"/>
        <v>36.87806192651299</v>
      </c>
    </row>
    <row r="37" spans="1:6" s="3" customFormat="1" ht="24.75" customHeight="1">
      <c r="A37" s="42" t="s">
        <v>43</v>
      </c>
      <c r="B37" s="44"/>
      <c r="C37" s="44"/>
      <c r="D37" s="44"/>
      <c r="E37" s="44">
        <v>762813.23</v>
      </c>
      <c r="F37" s="31"/>
    </row>
    <row r="38" spans="1:6" s="3" customFormat="1" ht="24.75" customHeight="1">
      <c r="A38" s="45" t="s">
        <v>44</v>
      </c>
      <c r="B38" s="33">
        <v>646000</v>
      </c>
      <c r="C38" s="46">
        <v>646000</v>
      </c>
      <c r="D38" s="46">
        <v>1146000</v>
      </c>
      <c r="E38" s="33">
        <f>SUM(E37)</f>
        <v>762813.23</v>
      </c>
      <c r="F38" s="34">
        <f t="shared" si="0"/>
        <v>66.56310907504363</v>
      </c>
    </row>
    <row r="39" spans="1:6" s="3" customFormat="1" ht="24.75" customHeight="1">
      <c r="A39" s="42" t="s">
        <v>45</v>
      </c>
      <c r="B39" s="43"/>
      <c r="C39" s="43"/>
      <c r="D39" s="43"/>
      <c r="E39" s="44">
        <v>5625131.74</v>
      </c>
      <c r="F39" s="31"/>
    </row>
    <row r="40" spans="1:6" s="3" customFormat="1" ht="24.75" customHeight="1">
      <c r="A40" s="59" t="s">
        <v>46</v>
      </c>
      <c r="B40" s="55"/>
      <c r="C40" s="55"/>
      <c r="D40" s="55"/>
      <c r="E40" s="55">
        <v>119799.87</v>
      </c>
      <c r="F40" s="41"/>
    </row>
    <row r="41" spans="1:6" s="3" customFormat="1" ht="24.75" customHeight="1">
      <c r="A41" s="42" t="s">
        <v>47</v>
      </c>
      <c r="B41" s="43"/>
      <c r="C41" s="43"/>
      <c r="D41" s="43"/>
      <c r="E41" s="44">
        <v>905795.43</v>
      </c>
      <c r="F41" s="31"/>
    </row>
    <row r="42" spans="1:6" s="3" customFormat="1" ht="24.75" customHeight="1">
      <c r="A42" s="42" t="s">
        <v>48</v>
      </c>
      <c r="B42" s="43"/>
      <c r="C42" s="43"/>
      <c r="D42" s="43"/>
      <c r="E42" s="44">
        <v>637131.0100000001</v>
      </c>
      <c r="F42" s="48"/>
    </row>
    <row r="43" spans="1:6" s="3" customFormat="1" ht="24.75" customHeight="1">
      <c r="A43" s="63" t="s">
        <v>49</v>
      </c>
      <c r="B43" s="43"/>
      <c r="C43" s="44"/>
      <c r="D43" s="44"/>
      <c r="E43" s="44">
        <v>22396.12</v>
      </c>
      <c r="F43" s="48"/>
    </row>
    <row r="44" spans="1:6" s="4" customFormat="1" ht="24.75" customHeight="1">
      <c r="A44" s="59" t="s">
        <v>50</v>
      </c>
      <c r="B44" s="64"/>
      <c r="C44" s="55"/>
      <c r="D44" s="55"/>
      <c r="E44" s="55">
        <v>0</v>
      </c>
      <c r="F44" s="56"/>
    </row>
    <row r="45" spans="1:6" s="3" customFormat="1" ht="24.75" customHeight="1">
      <c r="A45" s="63" t="s">
        <v>51</v>
      </c>
      <c r="B45" s="65"/>
      <c r="C45" s="44"/>
      <c r="D45" s="44"/>
      <c r="E45" s="44">
        <v>176304.16</v>
      </c>
      <c r="F45" s="48"/>
    </row>
    <row r="46" spans="1:37" s="2" customFormat="1" ht="24.75" customHeight="1">
      <c r="A46" s="45" t="s">
        <v>52</v>
      </c>
      <c r="B46" s="33">
        <v>7937786</v>
      </c>
      <c r="C46" s="46">
        <v>7837786</v>
      </c>
      <c r="D46" s="46">
        <v>8337786</v>
      </c>
      <c r="E46" s="33">
        <f>SUM(E39,E40,E41,E42,E45,E43,E44)</f>
        <v>7486558.33</v>
      </c>
      <c r="F46" s="34">
        <f t="shared" si="0"/>
        <v>89.79072298089686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2" customFormat="1" ht="24.75" customHeight="1">
      <c r="A47" s="47" t="s">
        <v>53</v>
      </c>
      <c r="B47" s="43"/>
      <c r="C47" s="44"/>
      <c r="D47" s="44"/>
      <c r="E47" s="44">
        <v>3956.31</v>
      </c>
      <c r="F47" s="3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2" customFormat="1" ht="24.75" customHeight="1">
      <c r="A48" s="47" t="s">
        <v>54</v>
      </c>
      <c r="B48" s="43"/>
      <c r="C48" s="44"/>
      <c r="D48" s="44"/>
      <c r="E48" s="44">
        <v>102.91</v>
      </c>
      <c r="F48" s="3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2" customFormat="1" ht="24.75" customHeight="1">
      <c r="A49" s="49" t="s">
        <v>55</v>
      </c>
      <c r="B49" s="43"/>
      <c r="C49" s="44"/>
      <c r="D49" s="44"/>
      <c r="E49" s="44">
        <v>1165.97</v>
      </c>
      <c r="F49" s="3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2" customFormat="1" ht="24.75" customHeight="1">
      <c r="A50" s="66" t="s">
        <v>56</v>
      </c>
      <c r="B50" s="33">
        <v>40500</v>
      </c>
      <c r="C50" s="46">
        <v>40500</v>
      </c>
      <c r="D50" s="46">
        <v>40500</v>
      </c>
      <c r="E50" s="33">
        <f>SUM(E47,E49,E48)</f>
        <v>5225.19</v>
      </c>
      <c r="F50" s="34">
        <f t="shared" si="0"/>
        <v>12.901703703703701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2" customFormat="1" ht="24.75" customHeight="1">
      <c r="A51" s="47" t="s">
        <v>57</v>
      </c>
      <c r="B51" s="43"/>
      <c r="C51" s="44"/>
      <c r="D51" s="44"/>
      <c r="E51" s="43">
        <v>0</v>
      </c>
      <c r="F51" s="4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2" customFormat="1" ht="24.75" customHeight="1">
      <c r="A52" s="47" t="s">
        <v>58</v>
      </c>
      <c r="B52" s="43"/>
      <c r="C52" s="44"/>
      <c r="D52" s="44"/>
      <c r="E52" s="43">
        <v>0</v>
      </c>
      <c r="F52" s="4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2" customFormat="1" ht="24.75" customHeight="1">
      <c r="A53" s="67" t="s">
        <v>59</v>
      </c>
      <c r="B53" s="68">
        <v>20000</v>
      </c>
      <c r="C53" s="69">
        <v>20000</v>
      </c>
      <c r="D53" s="69">
        <v>0</v>
      </c>
      <c r="E53" s="68">
        <f>SUM(E52,E51)</f>
        <v>0</v>
      </c>
      <c r="F53" s="70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2" customFormat="1" ht="24.75" customHeight="1">
      <c r="A54" s="47" t="s">
        <v>60</v>
      </c>
      <c r="B54" s="43"/>
      <c r="C54" s="44"/>
      <c r="D54" s="44"/>
      <c r="E54" s="44">
        <v>68947.5</v>
      </c>
      <c r="F54" s="3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6" s="3" customFormat="1" ht="24.75" customHeight="1">
      <c r="A55" s="32" t="s">
        <v>61</v>
      </c>
      <c r="B55" s="46">
        <v>100000</v>
      </c>
      <c r="C55" s="46">
        <v>100000</v>
      </c>
      <c r="D55" s="46">
        <v>100000</v>
      </c>
      <c r="E55" s="46">
        <f>E54</f>
        <v>68947.5</v>
      </c>
      <c r="F55" s="34">
        <f t="shared" si="0"/>
        <v>68.94749999999999</v>
      </c>
    </row>
    <row r="56" spans="1:6" s="3" customFormat="1" ht="24.75" customHeight="1">
      <c r="A56" s="54" t="s">
        <v>62</v>
      </c>
      <c r="B56" s="58"/>
      <c r="C56" s="55"/>
      <c r="D56" s="55"/>
      <c r="E56" s="58">
        <v>0</v>
      </c>
      <c r="F56" s="56"/>
    </row>
    <row r="57" spans="1:37" s="5" customFormat="1" ht="24.75" customHeight="1">
      <c r="A57" s="32" t="s">
        <v>63</v>
      </c>
      <c r="B57" s="33">
        <v>200000</v>
      </c>
      <c r="C57" s="46">
        <v>200000</v>
      </c>
      <c r="D57" s="46">
        <v>200000</v>
      </c>
      <c r="E57" s="33">
        <f>SUM(E56)</f>
        <v>0</v>
      </c>
      <c r="F57" s="34">
        <f t="shared" si="0"/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6" s="3" customFormat="1" ht="24.75" customHeight="1">
      <c r="A58" s="47" t="s">
        <v>64</v>
      </c>
      <c r="B58" s="43"/>
      <c r="C58" s="44"/>
      <c r="D58" s="44"/>
      <c r="E58" s="44">
        <v>459774</v>
      </c>
      <c r="F58" s="48"/>
    </row>
    <row r="59" spans="1:6" s="3" customFormat="1" ht="24.75" customHeight="1">
      <c r="A59" s="47" t="s">
        <v>65</v>
      </c>
      <c r="B59" s="43"/>
      <c r="C59" s="44"/>
      <c r="D59" s="44"/>
      <c r="E59" s="44">
        <v>209811.6</v>
      </c>
      <c r="F59" s="48"/>
    </row>
    <row r="60" spans="1:6" s="3" customFormat="1" ht="24.75" customHeight="1">
      <c r="A60" s="49" t="s">
        <v>66</v>
      </c>
      <c r="B60" s="43"/>
      <c r="C60" s="44"/>
      <c r="D60" s="44"/>
      <c r="E60" s="44">
        <v>932950</v>
      </c>
      <c r="F60" s="48"/>
    </row>
    <row r="61" spans="1:6" s="3" customFormat="1" ht="24.75" customHeight="1">
      <c r="A61" s="49" t="s">
        <v>67</v>
      </c>
      <c r="B61" s="43"/>
      <c r="C61" s="44"/>
      <c r="D61" s="44"/>
      <c r="E61" s="44">
        <v>29071.13</v>
      </c>
      <c r="F61" s="48"/>
    </row>
    <row r="62" spans="1:37" s="2" customFormat="1" ht="24.75" customHeight="1">
      <c r="A62" s="32" t="s">
        <v>68</v>
      </c>
      <c r="B62" s="33">
        <v>3755000</v>
      </c>
      <c r="C62" s="46">
        <v>3105000</v>
      </c>
      <c r="D62" s="46">
        <v>2505000</v>
      </c>
      <c r="E62" s="33">
        <f>SUM(E58,E59,E60,E61)</f>
        <v>1631606.73</v>
      </c>
      <c r="F62" s="34">
        <f t="shared" si="0"/>
        <v>65.13400119760479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2" customFormat="1" ht="24.75" customHeight="1">
      <c r="A63" s="28" t="s">
        <v>69</v>
      </c>
      <c r="B63" s="29"/>
      <c r="C63" s="30"/>
      <c r="D63" s="30"/>
      <c r="E63" s="30">
        <v>32297.05</v>
      </c>
      <c r="F63" s="3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2" customFormat="1" ht="24.75" customHeight="1">
      <c r="A64" s="28" t="s">
        <v>70</v>
      </c>
      <c r="B64" s="29"/>
      <c r="C64" s="30"/>
      <c r="D64" s="30"/>
      <c r="E64" s="30">
        <v>0</v>
      </c>
      <c r="F64" s="3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2" customFormat="1" ht="24.75" customHeight="1">
      <c r="A65" s="67" t="s">
        <v>71</v>
      </c>
      <c r="B65" s="68">
        <v>85000</v>
      </c>
      <c r="C65" s="69">
        <v>85000</v>
      </c>
      <c r="D65" s="69">
        <v>85000</v>
      </c>
      <c r="E65" s="68">
        <f>SUM(E63,E64)</f>
        <v>32297.05</v>
      </c>
      <c r="F65" s="70">
        <f t="shared" si="0"/>
        <v>37.996529411764705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2" customFormat="1" ht="24.75" customHeight="1">
      <c r="A66" s="47" t="s">
        <v>72</v>
      </c>
      <c r="B66" s="43"/>
      <c r="C66" s="44"/>
      <c r="D66" s="44">
        <v>0</v>
      </c>
      <c r="E66" s="43">
        <v>0</v>
      </c>
      <c r="F66" s="4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2" customFormat="1" ht="24.75" customHeight="1">
      <c r="A67" s="66" t="s">
        <v>73</v>
      </c>
      <c r="B67" s="33">
        <v>137292613</v>
      </c>
      <c r="C67" s="46">
        <v>137292613</v>
      </c>
      <c r="D67" s="46">
        <v>0</v>
      </c>
      <c r="E67" s="33">
        <f>E66</f>
        <v>0</v>
      </c>
      <c r="F67" s="3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2" customFormat="1" ht="24.75" customHeight="1">
      <c r="A68" s="71" t="s">
        <v>74</v>
      </c>
      <c r="B68" s="72">
        <v>292940907</v>
      </c>
      <c r="C68" s="72">
        <v>292940907</v>
      </c>
      <c r="D68" s="72">
        <v>162998407</v>
      </c>
      <c r="E68" s="72">
        <f>SUM(E65,E62,E55,E50,E46,E38,E25,E19,E15,E36,E57,E67,E53)</f>
        <v>138344167.47</v>
      </c>
      <c r="F68" s="73">
        <f t="shared" si="0"/>
        <v>84.8745518537491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2" customFormat="1" ht="24.75" customHeight="1">
      <c r="A69" s="74" t="s">
        <v>75</v>
      </c>
      <c r="B69" s="75"/>
      <c r="C69" s="76"/>
      <c r="D69" s="76"/>
      <c r="E69" s="76"/>
      <c r="F69" s="7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6" s="3" customFormat="1" ht="24.75" customHeight="1">
      <c r="A70" s="38" t="s">
        <v>76</v>
      </c>
      <c r="B70" s="39"/>
      <c r="C70" s="40"/>
      <c r="D70" s="40"/>
      <c r="E70" s="40">
        <v>360000</v>
      </c>
      <c r="F70" s="41"/>
    </row>
    <row r="71" spans="1:6" s="3" customFormat="1" ht="24.75" customHeight="1">
      <c r="A71" s="32" t="s">
        <v>59</v>
      </c>
      <c r="B71" s="33">
        <v>360000</v>
      </c>
      <c r="C71" s="46">
        <v>360000</v>
      </c>
      <c r="D71" s="46">
        <v>360000</v>
      </c>
      <c r="E71" s="46">
        <f>E70</f>
        <v>360000</v>
      </c>
      <c r="F71" s="34">
        <f t="shared" si="0"/>
        <v>100</v>
      </c>
    </row>
    <row r="72" spans="1:6" s="3" customFormat="1" ht="24.75" customHeight="1">
      <c r="A72" s="78" t="s">
        <v>77</v>
      </c>
      <c r="B72" s="79">
        <v>360000</v>
      </c>
      <c r="C72" s="80">
        <v>360000</v>
      </c>
      <c r="D72" s="80">
        <v>360000</v>
      </c>
      <c r="E72" s="80">
        <f>E71</f>
        <v>360000</v>
      </c>
      <c r="F72" s="81">
        <f t="shared" si="0"/>
        <v>100</v>
      </c>
    </row>
    <row r="73" spans="1:6" s="3" customFormat="1" ht="24.75" customHeight="1">
      <c r="A73" s="59" t="s">
        <v>78</v>
      </c>
      <c r="B73" s="58"/>
      <c r="C73" s="55"/>
      <c r="D73" s="55"/>
      <c r="E73" s="55"/>
      <c r="F73" s="56"/>
    </row>
    <row r="74" spans="1:6" s="3" customFormat="1" ht="24.75" customHeight="1">
      <c r="A74" s="49" t="s">
        <v>79</v>
      </c>
      <c r="B74" s="29"/>
      <c r="C74" s="30"/>
      <c r="D74" s="30"/>
      <c r="E74" s="44">
        <v>500000</v>
      </c>
      <c r="F74" s="31"/>
    </row>
    <row r="75" spans="1:6" s="3" customFormat="1" ht="24.75" customHeight="1">
      <c r="A75" s="82" t="s">
        <v>80</v>
      </c>
      <c r="B75" s="33">
        <v>500000</v>
      </c>
      <c r="C75" s="46">
        <v>500000</v>
      </c>
      <c r="D75" s="46">
        <v>500000</v>
      </c>
      <c r="E75" s="46">
        <f>E74</f>
        <v>500000</v>
      </c>
      <c r="F75" s="34">
        <f aca="true" t="shared" si="1" ref="F75:F113">(E75/D75*100)</f>
        <v>100</v>
      </c>
    </row>
    <row r="76" spans="1:6" s="3" customFormat="1" ht="24.75" customHeight="1">
      <c r="A76" s="83" t="s">
        <v>81</v>
      </c>
      <c r="B76" s="79">
        <v>500000</v>
      </c>
      <c r="C76" s="80">
        <v>500000</v>
      </c>
      <c r="D76" s="80">
        <v>500000</v>
      </c>
      <c r="E76" s="80">
        <f>E75</f>
        <v>500000</v>
      </c>
      <c r="F76" s="81">
        <f t="shared" si="1"/>
        <v>100</v>
      </c>
    </row>
    <row r="77" spans="1:6" s="3" customFormat="1" ht="24.75" customHeight="1">
      <c r="A77" s="59" t="s">
        <v>82</v>
      </c>
      <c r="B77" s="58"/>
      <c r="C77" s="55"/>
      <c r="D77" s="55"/>
      <c r="E77" s="55"/>
      <c r="F77" s="56"/>
    </row>
    <row r="78" spans="1:6" s="3" customFormat="1" ht="24.75" customHeight="1">
      <c r="A78" s="47" t="s">
        <v>83</v>
      </c>
      <c r="B78" s="43"/>
      <c r="C78" s="44"/>
      <c r="D78" s="44"/>
      <c r="E78" s="44">
        <v>0</v>
      </c>
      <c r="F78" s="48"/>
    </row>
    <row r="79" spans="1:6" s="3" customFormat="1" ht="24.75" customHeight="1">
      <c r="A79" s="32" t="s">
        <v>59</v>
      </c>
      <c r="B79" s="33">
        <v>200000</v>
      </c>
      <c r="C79" s="33">
        <v>200000</v>
      </c>
      <c r="D79" s="33">
        <v>200000</v>
      </c>
      <c r="E79" s="33">
        <f>E78</f>
        <v>0</v>
      </c>
      <c r="F79" s="34">
        <f t="shared" si="1"/>
        <v>0</v>
      </c>
    </row>
    <row r="80" spans="1:6" s="3" customFormat="1" ht="24.75" customHeight="1">
      <c r="A80" s="47" t="s">
        <v>84</v>
      </c>
      <c r="B80" s="43"/>
      <c r="C80" s="44"/>
      <c r="D80" s="44"/>
      <c r="E80" s="44">
        <v>199998.18</v>
      </c>
      <c r="F80" s="48"/>
    </row>
    <row r="81" spans="1:6" s="3" customFormat="1" ht="24.75" customHeight="1">
      <c r="A81" s="32" t="s">
        <v>85</v>
      </c>
      <c r="B81" s="46">
        <v>0</v>
      </c>
      <c r="C81" s="46">
        <v>0</v>
      </c>
      <c r="D81" s="46">
        <v>200000</v>
      </c>
      <c r="E81" s="46">
        <f>E80</f>
        <v>199998.18</v>
      </c>
      <c r="F81" s="34">
        <f t="shared" si="1"/>
        <v>99.99909</v>
      </c>
    </row>
    <row r="82" spans="1:37" s="2" customFormat="1" ht="24.75" customHeight="1">
      <c r="A82" s="54" t="s">
        <v>79</v>
      </c>
      <c r="B82" s="39"/>
      <c r="C82" s="40"/>
      <c r="D82" s="40"/>
      <c r="E82" s="55">
        <v>300000</v>
      </c>
      <c r="F82" s="4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s="2" customFormat="1" ht="24.75" customHeight="1">
      <c r="A83" s="82" t="s">
        <v>80</v>
      </c>
      <c r="B83" s="33">
        <v>300000</v>
      </c>
      <c r="C83" s="46">
        <v>300000</v>
      </c>
      <c r="D83" s="46">
        <v>300000</v>
      </c>
      <c r="E83" s="46">
        <f>E82</f>
        <v>300000</v>
      </c>
      <c r="F83" s="34">
        <f t="shared" si="1"/>
        <v>100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s="2" customFormat="1" ht="24.75" customHeight="1">
      <c r="A84" s="83" t="s">
        <v>86</v>
      </c>
      <c r="B84" s="79">
        <v>500000</v>
      </c>
      <c r="C84" s="79">
        <v>500000</v>
      </c>
      <c r="D84" s="79">
        <v>700000</v>
      </c>
      <c r="E84" s="79">
        <f>E83+E81+E79</f>
        <v>499998.18</v>
      </c>
      <c r="F84" s="81">
        <f t="shared" si="1"/>
        <v>71.42831142857142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s="2" customFormat="1" ht="24.75" customHeight="1">
      <c r="A85" s="74" t="s">
        <v>87</v>
      </c>
      <c r="B85" s="75"/>
      <c r="C85" s="76"/>
      <c r="D85" s="76"/>
      <c r="E85" s="76"/>
      <c r="F85" s="7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s="2" customFormat="1" ht="24.75" customHeight="1">
      <c r="A86" s="38" t="s">
        <v>79</v>
      </c>
      <c r="B86" s="39"/>
      <c r="C86" s="40"/>
      <c r="D86" s="40"/>
      <c r="E86" s="40">
        <v>0</v>
      </c>
      <c r="F86" s="4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s="2" customFormat="1" ht="24.75" customHeight="1">
      <c r="A87" s="32" t="s">
        <v>80</v>
      </c>
      <c r="B87" s="33">
        <v>100000</v>
      </c>
      <c r="C87" s="46">
        <v>100000</v>
      </c>
      <c r="D87" s="46">
        <v>0</v>
      </c>
      <c r="E87" s="46">
        <f>E86</f>
        <v>0</v>
      </c>
      <c r="F87" s="3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s="2" customFormat="1" ht="24.75" customHeight="1">
      <c r="A88" s="83" t="s">
        <v>88</v>
      </c>
      <c r="B88" s="79">
        <v>100000</v>
      </c>
      <c r="C88" s="80">
        <v>100000</v>
      </c>
      <c r="D88" s="80">
        <v>0</v>
      </c>
      <c r="E88" s="80">
        <f>E87</f>
        <v>0</v>
      </c>
      <c r="F88" s="8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s="2" customFormat="1" ht="24.75" customHeight="1">
      <c r="A89" s="60" t="s">
        <v>89</v>
      </c>
      <c r="B89" s="84"/>
      <c r="C89" s="85"/>
      <c r="D89" s="85"/>
      <c r="E89" s="85"/>
      <c r="F89" s="8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s="2" customFormat="1" ht="24.75" customHeight="1">
      <c r="A90" s="87" t="s">
        <v>33</v>
      </c>
      <c r="B90" s="88"/>
      <c r="C90" s="89"/>
      <c r="D90" s="89"/>
      <c r="E90" s="89">
        <v>24880</v>
      </c>
      <c r="F90" s="3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s="2" customFormat="1" ht="24.75" customHeight="1">
      <c r="A91" s="87" t="s">
        <v>37</v>
      </c>
      <c r="B91" s="88"/>
      <c r="C91" s="89"/>
      <c r="D91" s="89"/>
      <c r="E91" s="89">
        <v>5674.7</v>
      </c>
      <c r="F91" s="3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s="2" customFormat="1" ht="24.75" customHeight="1">
      <c r="A92" s="87" t="s">
        <v>41</v>
      </c>
      <c r="B92" s="88"/>
      <c r="C92" s="89"/>
      <c r="D92" s="89"/>
      <c r="E92" s="89">
        <v>9000</v>
      </c>
      <c r="F92" s="3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s="2" customFormat="1" ht="24.75" customHeight="1">
      <c r="A93" s="45" t="s">
        <v>42</v>
      </c>
      <c r="B93" s="90">
        <v>0</v>
      </c>
      <c r="C93" s="90">
        <v>0</v>
      </c>
      <c r="D93" s="90">
        <v>37880</v>
      </c>
      <c r="E93" s="90">
        <f>E90+E91+E92</f>
        <v>39554.7</v>
      </c>
      <c r="F93" s="34">
        <f t="shared" si="1"/>
        <v>104.42106652587115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s="2" customFormat="1" ht="24.75" customHeight="1">
      <c r="A94" s="91" t="s">
        <v>65</v>
      </c>
      <c r="B94" s="88"/>
      <c r="C94" s="89"/>
      <c r="D94" s="89"/>
      <c r="E94" s="89">
        <v>36468.75</v>
      </c>
      <c r="F94" s="3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s="2" customFormat="1" ht="24.75" customHeight="1">
      <c r="A95" s="92" t="s">
        <v>68</v>
      </c>
      <c r="B95" s="90">
        <v>0</v>
      </c>
      <c r="C95" s="93">
        <v>0</v>
      </c>
      <c r="D95" s="93">
        <v>36469</v>
      </c>
      <c r="E95" s="90">
        <f>SUM(E94)</f>
        <v>36468.75</v>
      </c>
      <c r="F95" s="94">
        <f t="shared" si="1"/>
        <v>99.99931448627602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s="2" customFormat="1" ht="24.75" customHeight="1">
      <c r="A96" s="83" t="s">
        <v>90</v>
      </c>
      <c r="B96" s="80">
        <v>0</v>
      </c>
      <c r="C96" s="80">
        <v>0</v>
      </c>
      <c r="D96" s="80">
        <v>74349</v>
      </c>
      <c r="E96" s="80">
        <f>SUM(E93,E95,)</f>
        <v>76023.45</v>
      </c>
      <c r="F96" s="81">
        <f t="shared" si="1"/>
        <v>102.25214865028447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s="2" customFormat="1" ht="24.75" customHeight="1">
      <c r="A97" s="74" t="s">
        <v>91</v>
      </c>
      <c r="B97" s="95"/>
      <c r="C97" s="96"/>
      <c r="D97" s="96"/>
      <c r="E97" s="96"/>
      <c r="F97" s="9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s="2" customFormat="1" ht="24.75" customHeight="1">
      <c r="A98" s="87" t="s">
        <v>92</v>
      </c>
      <c r="B98" s="98"/>
      <c r="C98" s="99"/>
      <c r="D98" s="99"/>
      <c r="E98" s="89">
        <v>378544.11</v>
      </c>
      <c r="F98" s="3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s="2" customFormat="1" ht="24.75" customHeight="1">
      <c r="A99" s="92" t="s">
        <v>93</v>
      </c>
      <c r="B99" s="90">
        <v>576875</v>
      </c>
      <c r="C99" s="93">
        <v>626875</v>
      </c>
      <c r="D99" s="93">
        <v>626875</v>
      </c>
      <c r="E99" s="90">
        <f>E98</f>
        <v>378544.11</v>
      </c>
      <c r="F99" s="94">
        <f t="shared" si="1"/>
        <v>60.3858999002991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s="2" customFormat="1" ht="24.75" customHeight="1">
      <c r="A100" s="87" t="s">
        <v>94</v>
      </c>
      <c r="B100" s="88"/>
      <c r="C100" s="89"/>
      <c r="D100" s="89"/>
      <c r="E100" s="89">
        <v>521573.04</v>
      </c>
      <c r="F100" s="3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s="2" customFormat="1" ht="24.75" customHeight="1">
      <c r="A101" s="45" t="s">
        <v>68</v>
      </c>
      <c r="B101" s="90">
        <v>1800000</v>
      </c>
      <c r="C101" s="93">
        <v>1750000</v>
      </c>
      <c r="D101" s="93">
        <v>1750000</v>
      </c>
      <c r="E101" s="90">
        <f>E100</f>
        <v>521573.04000000004</v>
      </c>
      <c r="F101" s="34">
        <f t="shared" si="1"/>
        <v>29.804173714285714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s="2" customFormat="1" ht="24.75" customHeight="1">
      <c r="A102" s="87" t="s">
        <v>95</v>
      </c>
      <c r="B102" s="88"/>
      <c r="C102" s="89"/>
      <c r="D102" s="89"/>
      <c r="E102" s="89">
        <v>0</v>
      </c>
      <c r="F102" s="3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s="2" customFormat="1" ht="24.75" customHeight="1">
      <c r="A103" s="45" t="s">
        <v>96</v>
      </c>
      <c r="B103" s="90">
        <v>282500</v>
      </c>
      <c r="C103" s="93">
        <v>282500</v>
      </c>
      <c r="D103" s="93">
        <v>282500</v>
      </c>
      <c r="E103" s="90">
        <f>E102</f>
        <v>0</v>
      </c>
      <c r="F103" s="34">
        <f t="shared" si="1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s="2" customFormat="1" ht="24.75" customHeight="1">
      <c r="A104" s="78" t="s">
        <v>97</v>
      </c>
      <c r="B104" s="79">
        <v>2659375</v>
      </c>
      <c r="C104" s="80">
        <v>2659375</v>
      </c>
      <c r="D104" s="80">
        <v>2659375</v>
      </c>
      <c r="E104" s="79">
        <f>SUM(E99,E101,E103)</f>
        <v>900117.15</v>
      </c>
      <c r="F104" s="81">
        <f t="shared" si="1"/>
        <v>33.84694336075206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6" s="3" customFormat="1" ht="24.75" customHeight="1">
      <c r="A105" s="57" t="s">
        <v>98</v>
      </c>
      <c r="B105" s="100"/>
      <c r="C105" s="101"/>
      <c r="D105" s="101"/>
      <c r="E105" s="101"/>
      <c r="F105" s="102"/>
    </row>
    <row r="106" spans="1:6" s="3" customFormat="1" ht="24.75" customHeight="1">
      <c r="A106" s="49" t="s">
        <v>27</v>
      </c>
      <c r="B106" s="43"/>
      <c r="C106" s="44"/>
      <c r="D106" s="44"/>
      <c r="E106" s="44">
        <v>0</v>
      </c>
      <c r="F106" s="48"/>
    </row>
    <row r="107" spans="1:37" s="2" customFormat="1" ht="24.75" customHeight="1">
      <c r="A107" s="66" t="s">
        <v>31</v>
      </c>
      <c r="B107" s="33">
        <v>14400</v>
      </c>
      <c r="C107" s="46">
        <v>14400</v>
      </c>
      <c r="D107" s="46">
        <v>24400</v>
      </c>
      <c r="E107" s="33">
        <f>E106</f>
        <v>0</v>
      </c>
      <c r="F107" s="34">
        <f t="shared" si="1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6" s="3" customFormat="1" ht="24.75" customHeight="1">
      <c r="A108" s="57" t="s">
        <v>37</v>
      </c>
      <c r="B108" s="58"/>
      <c r="C108" s="55"/>
      <c r="D108" s="55"/>
      <c r="E108" s="55">
        <v>0</v>
      </c>
      <c r="F108" s="56"/>
    </row>
    <row r="109" spans="1:37" s="2" customFormat="1" ht="24.75" customHeight="1">
      <c r="A109" s="66" t="s">
        <v>42</v>
      </c>
      <c r="B109" s="33">
        <v>40800</v>
      </c>
      <c r="C109" s="46">
        <v>40800</v>
      </c>
      <c r="D109" s="46">
        <v>46800</v>
      </c>
      <c r="E109" s="33">
        <f>E108</f>
        <v>0</v>
      </c>
      <c r="F109" s="34">
        <f t="shared" si="1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6" s="3" customFormat="1" ht="24.75" customHeight="1">
      <c r="A110" s="57" t="s">
        <v>47</v>
      </c>
      <c r="B110" s="58"/>
      <c r="C110" s="55"/>
      <c r="D110" s="55"/>
      <c r="E110" s="58">
        <v>984.08</v>
      </c>
      <c r="F110" s="56"/>
    </row>
    <row r="111" spans="1:6" s="4" customFormat="1" ht="24.75" customHeight="1">
      <c r="A111" s="103" t="s">
        <v>52</v>
      </c>
      <c r="B111" s="104">
        <v>0</v>
      </c>
      <c r="C111" s="104">
        <v>0</v>
      </c>
      <c r="D111" s="104">
        <v>985</v>
      </c>
      <c r="E111" s="104">
        <f>E110</f>
        <v>984.08</v>
      </c>
      <c r="F111" s="105">
        <f t="shared" si="1"/>
        <v>99.90659898477158</v>
      </c>
    </row>
    <row r="112" spans="1:37" s="6" customFormat="1" ht="24.75" customHeight="1">
      <c r="A112" s="83" t="s">
        <v>99</v>
      </c>
      <c r="B112" s="79">
        <v>55200</v>
      </c>
      <c r="C112" s="79">
        <v>55200</v>
      </c>
      <c r="D112" s="79">
        <v>72185</v>
      </c>
      <c r="E112" s="79">
        <f>E107+E109+E111</f>
        <v>984.08</v>
      </c>
      <c r="F112" s="81">
        <f t="shared" si="1"/>
        <v>1.3632749186119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6" s="3" customFormat="1" ht="24.75" customHeight="1">
      <c r="A113" s="83" t="s">
        <v>100</v>
      </c>
      <c r="B113" s="79">
        <v>297115482</v>
      </c>
      <c r="C113" s="79">
        <v>297115482</v>
      </c>
      <c r="D113" s="79">
        <v>167364316</v>
      </c>
      <c r="E113" s="79">
        <f>SUM(E68,E72,E76,E84,E88,E104,E96,E112)</f>
        <v>140681290.33</v>
      </c>
      <c r="F113" s="81">
        <f t="shared" si="1"/>
        <v>84.05692066999516</v>
      </c>
    </row>
    <row r="114" spans="1:6" s="7" customFormat="1" ht="9.75" customHeight="1">
      <c r="A114" s="106"/>
      <c r="B114" s="107"/>
      <c r="C114" s="107"/>
      <c r="D114" s="107"/>
      <c r="E114" s="108"/>
      <c r="F114" s="109"/>
    </row>
    <row r="115" spans="1:6" s="7" customFormat="1" ht="15.75" customHeight="1">
      <c r="A115" s="106"/>
      <c r="B115" s="110"/>
      <c r="C115" s="110"/>
      <c r="D115" s="110"/>
      <c r="E115" s="110"/>
      <c r="F115" s="110"/>
    </row>
    <row r="116" spans="1:6" s="7" customFormat="1" ht="7.5" customHeight="1">
      <c r="A116" s="106"/>
      <c r="B116" s="107"/>
      <c r="C116" s="107"/>
      <c r="D116" s="107"/>
      <c r="E116" s="111"/>
      <c r="F116" s="112"/>
    </row>
    <row r="117" spans="1:37" s="1" customFormat="1" ht="15">
      <c r="A117" s="8"/>
      <c r="B117" s="113"/>
      <c r="C117" s="113"/>
      <c r="D117" s="113"/>
      <c r="E117" s="113"/>
      <c r="F117" s="11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s="1" customFormat="1" ht="15">
      <c r="A118" s="8"/>
      <c r="B118" s="9"/>
      <c r="C118" s="9"/>
      <c r="D118" s="9"/>
      <c r="E118" s="9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6" s="7" customFormat="1" ht="9.75" customHeight="1">
      <c r="A119" s="8"/>
      <c r="B119" s="114"/>
      <c r="C119" s="114"/>
      <c r="D119" s="114"/>
      <c r="E119" s="9"/>
      <c r="F119" s="10"/>
    </row>
    <row r="120" spans="1:37" s="1" customFormat="1" ht="15">
      <c r="A120" s="8"/>
      <c r="B120" s="9"/>
      <c r="C120" s="9"/>
      <c r="D120" s="9"/>
      <c r="E120" s="9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</sheetData>
  <sheetProtection/>
  <mergeCells count="10">
    <mergeCell ref="A1:F1"/>
    <mergeCell ref="A2:F2"/>
    <mergeCell ref="B115:F115"/>
    <mergeCell ref="B117:F117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TFabry</cp:lastModifiedBy>
  <cp:lastPrinted>2023-02-06T15:23:41Z</cp:lastPrinted>
  <dcterms:created xsi:type="dcterms:W3CDTF">2016-01-04T14:37:59Z</dcterms:created>
  <dcterms:modified xsi:type="dcterms:W3CDTF">2023-02-07T08:14:30Z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D53485CF4708413AA630AA86AE130C80</vt:lpwstr>
  </property>
  <property fmtid="{D5CDD505-2E9C-101B-9397-08002B2CF9AE}" pid="4" name="KSOProductBuildV">
    <vt:lpwstr>1033-11.2.0.11440</vt:lpwstr>
  </property>
</Properties>
</file>