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tabRatio="353" activeTab="1"/>
  </bookViews>
  <sheets>
    <sheet name="1.1.-18.5.2020." sheetId="1" r:id="rId1"/>
    <sheet name="22.7.-18.12.2020." sheetId="2" r:id="rId2"/>
    <sheet name="List3" sheetId="3" r:id="rId3"/>
  </sheets>
  <definedNames>
    <definedName name="__CDS__">'1.1.-18.5.2020.'!$A$5:$N$5</definedName>
    <definedName name="__CDSLegenda">'1.1.-18.5.2020.'!#REF!</definedName>
    <definedName name="__CDSNaslov__">'1.1.-18.5.2020.'!$A$1:$N$4</definedName>
    <definedName name="__Main__">'1.1.-18.5.2020.'!$A$1:$N$160</definedName>
    <definedName name="_1Excel_BuiltIn_Print_Titles_1_1">'1.1.-18.5.2020.'!$A$1:$IS$4</definedName>
    <definedName name="_xlnm.Print_Titles" localSheetId="0">'1.1.-18.5.2020.'!$1:$4</definedName>
  </definedNames>
  <calcPr calcId="162913"/>
</workbook>
</file>

<file path=xl/calcChain.xml><?xml version="1.0" encoding="utf-8"?>
<calcChain xmlns="http://schemas.openxmlformats.org/spreadsheetml/2006/main">
  <c r="N157" i="2" l="1"/>
  <c r="L157" i="2"/>
  <c r="I157" i="2"/>
  <c r="G157" i="2"/>
  <c r="D157" i="2"/>
  <c r="C156" i="2"/>
  <c r="C155" i="2"/>
  <c r="K154" i="2"/>
  <c r="J154" i="2"/>
  <c r="C154" i="2"/>
  <c r="C153" i="2"/>
  <c r="C151" i="2"/>
  <c r="C149" i="2"/>
  <c r="C148" i="2"/>
  <c r="K146" i="2"/>
  <c r="J146" i="2"/>
  <c r="C146" i="2"/>
  <c r="C145" i="2"/>
  <c r="C144" i="2"/>
  <c r="E143" i="2"/>
  <c r="C143" i="2" s="1"/>
  <c r="C140" i="2"/>
  <c r="C138" i="2"/>
  <c r="C136" i="2"/>
  <c r="C135" i="2"/>
  <c r="C134" i="2"/>
  <c r="C133" i="2"/>
  <c r="C132" i="2"/>
  <c r="C131" i="2"/>
  <c r="C130" i="2"/>
  <c r="J128" i="2"/>
  <c r="C128" i="2"/>
  <c r="C127" i="2"/>
  <c r="C126" i="2"/>
  <c r="K125" i="2"/>
  <c r="C125" i="2" s="1"/>
  <c r="J125" i="2"/>
  <c r="C123" i="2"/>
  <c r="C122" i="2"/>
  <c r="C120" i="2"/>
  <c r="C118" i="2"/>
  <c r="C116" i="2"/>
  <c r="C115" i="2"/>
  <c r="C114" i="2"/>
  <c r="C112" i="2"/>
  <c r="C111" i="2"/>
  <c r="C110" i="2"/>
  <c r="C109" i="2"/>
  <c r="K108" i="2"/>
  <c r="J108" i="2"/>
  <c r="C108" i="2" s="1"/>
  <c r="C106" i="2"/>
  <c r="C105" i="2"/>
  <c r="C104" i="2"/>
  <c r="C103" i="2"/>
  <c r="C101" i="2"/>
  <c r="C100" i="2"/>
  <c r="C99" i="2"/>
  <c r="C96" i="2"/>
  <c r="C92" i="2"/>
  <c r="C89" i="2"/>
  <c r="C88" i="2"/>
  <c r="C87" i="2"/>
  <c r="K86" i="2"/>
  <c r="J86" i="2"/>
  <c r="C86" i="2" s="1"/>
  <c r="C84" i="2"/>
  <c r="K83" i="2"/>
  <c r="J83" i="2"/>
  <c r="C83" i="2"/>
  <c r="J82" i="2"/>
  <c r="C82" i="2" s="1"/>
  <c r="C80" i="2"/>
  <c r="C79" i="2"/>
  <c r="J78" i="2"/>
  <c r="C78" i="2"/>
  <c r="C77" i="2"/>
  <c r="K76" i="2"/>
  <c r="J76" i="2"/>
  <c r="C76" i="2"/>
  <c r="K74" i="2"/>
  <c r="J74" i="2"/>
  <c r="C74" i="2"/>
  <c r="K73" i="2"/>
  <c r="J73" i="2"/>
  <c r="F73" i="2"/>
  <c r="E73" i="2"/>
  <c r="C73" i="2"/>
  <c r="K71" i="2"/>
  <c r="C71" i="2" s="1"/>
  <c r="J71" i="2"/>
  <c r="K68" i="2"/>
  <c r="J68" i="2"/>
  <c r="C68" i="2"/>
  <c r="C67" i="2"/>
  <c r="K66" i="2"/>
  <c r="J66" i="2"/>
  <c r="C66" i="2"/>
  <c r="K65" i="2"/>
  <c r="J65" i="2"/>
  <c r="C65" i="2"/>
  <c r="K64" i="2"/>
  <c r="J64" i="2"/>
  <c r="C64" i="2"/>
  <c r="C63" i="2"/>
  <c r="J62" i="2"/>
  <c r="C62" i="2"/>
  <c r="C61" i="2"/>
  <c r="C60" i="2"/>
  <c r="K59" i="2"/>
  <c r="J59" i="2"/>
  <c r="C59" i="2"/>
  <c r="C58" i="2"/>
  <c r="K56" i="2"/>
  <c r="J56" i="2"/>
  <c r="F56" i="2"/>
  <c r="E56" i="2"/>
  <c r="C56" i="2"/>
  <c r="C54" i="2"/>
  <c r="M53" i="2"/>
  <c r="M157" i="2" s="1"/>
  <c r="C53" i="2"/>
  <c r="C52" i="2"/>
  <c r="K50" i="2"/>
  <c r="J50" i="2"/>
  <c r="C50" i="2"/>
  <c r="K49" i="2"/>
  <c r="J49" i="2"/>
  <c r="C49" i="2"/>
  <c r="K46" i="2"/>
  <c r="J46" i="2"/>
  <c r="C46" i="2"/>
  <c r="C45" i="2"/>
  <c r="C44" i="2"/>
  <c r="C43" i="2"/>
  <c r="J42" i="2"/>
  <c r="E42" i="2"/>
  <c r="C42" i="2"/>
  <c r="F40" i="2"/>
  <c r="C40" i="2" s="1"/>
  <c r="E40" i="2"/>
  <c r="K38" i="2"/>
  <c r="J38" i="2"/>
  <c r="C38" i="2"/>
  <c r="C37" i="2"/>
  <c r="C34" i="2"/>
  <c r="C33" i="2"/>
  <c r="C32" i="2"/>
  <c r="K31" i="2"/>
  <c r="J31" i="2"/>
  <c r="F31" i="2"/>
  <c r="C31" i="2" s="1"/>
  <c r="E31" i="2"/>
  <c r="C30" i="2"/>
  <c r="J28" i="2"/>
  <c r="C28" i="2"/>
  <c r="K25" i="2"/>
  <c r="J25" i="2"/>
  <c r="H25" i="2"/>
  <c r="H157" i="2" s="1"/>
  <c r="F25" i="2"/>
  <c r="E25" i="2"/>
  <c r="E157" i="2" s="1"/>
  <c r="C25" i="2"/>
  <c r="C24" i="2"/>
  <c r="J23" i="2"/>
  <c r="C23" i="2"/>
  <c r="C19" i="2"/>
  <c r="C18" i="2"/>
  <c r="K17" i="2"/>
  <c r="J17" i="2"/>
  <c r="C17" i="2" s="1"/>
  <c r="C15" i="2"/>
  <c r="C14" i="2"/>
  <c r="C13" i="2"/>
  <c r="C12" i="2"/>
  <c r="C11" i="2"/>
  <c r="C9" i="2"/>
  <c r="K8" i="2"/>
  <c r="J8" i="2"/>
  <c r="C8" i="2"/>
  <c r="J7" i="2"/>
  <c r="C7" i="2" s="1"/>
  <c r="K6" i="2"/>
  <c r="K157" i="2" s="1"/>
  <c r="J6" i="2"/>
  <c r="C6" i="2" s="1"/>
  <c r="C157" i="2" l="1"/>
  <c r="J157" i="2"/>
  <c r="F157" i="2"/>
  <c r="C153" i="1"/>
  <c r="C148" i="1"/>
  <c r="C149" i="1"/>
  <c r="C140" i="1"/>
  <c r="C135" i="1"/>
  <c r="C131" i="1"/>
  <c r="C127" i="1"/>
  <c r="C128" i="1"/>
  <c r="C118" i="1"/>
  <c r="C119" i="1"/>
  <c r="C116" i="1"/>
  <c r="C113" i="1"/>
  <c r="C111" i="1"/>
  <c r="C109" i="1"/>
  <c r="C103" i="1"/>
  <c r="C100" i="1"/>
  <c r="C101" i="1"/>
  <c r="C93" i="1"/>
  <c r="C86" i="1"/>
  <c r="C83" i="1"/>
  <c r="C78" i="1"/>
  <c r="C73" i="1"/>
  <c r="C50" i="1"/>
  <c r="C42" i="1"/>
  <c r="C37" i="1"/>
  <c r="C74" i="1"/>
  <c r="C33" i="1"/>
  <c r="C34" i="1"/>
  <c r="C31" i="1"/>
  <c r="C22" i="1"/>
  <c r="C17" i="1"/>
  <c r="C18" i="1"/>
  <c r="C14" i="1"/>
  <c r="C7" i="1"/>
  <c r="C6" i="1"/>
  <c r="C5" i="1"/>
  <c r="C8" i="1"/>
  <c r="C9" i="1"/>
  <c r="C10" i="1"/>
  <c r="C11" i="1"/>
  <c r="C12" i="1"/>
  <c r="C13" i="1"/>
  <c r="C15" i="1"/>
  <c r="C16" i="1"/>
  <c r="C19" i="1"/>
  <c r="C20" i="1"/>
  <c r="C21" i="1"/>
  <c r="C23" i="1"/>
  <c r="C24" i="1"/>
  <c r="C25" i="1"/>
  <c r="C26" i="1"/>
  <c r="C27" i="1"/>
  <c r="C28" i="1"/>
  <c r="C29" i="1"/>
  <c r="C30" i="1"/>
  <c r="C32" i="1"/>
  <c r="C35" i="1"/>
  <c r="C36" i="1"/>
  <c r="C38" i="1"/>
  <c r="C39" i="1"/>
  <c r="C40" i="1"/>
  <c r="C41" i="1"/>
  <c r="C43" i="1"/>
  <c r="C44" i="1"/>
  <c r="C45" i="1"/>
  <c r="C46" i="1"/>
  <c r="C47" i="1"/>
  <c r="C48" i="1"/>
  <c r="C49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5" i="1"/>
  <c r="C76" i="1"/>
  <c r="C77" i="1"/>
  <c r="C79" i="1"/>
  <c r="C80" i="1"/>
  <c r="C81" i="1"/>
  <c r="C82" i="1"/>
  <c r="C84" i="1"/>
  <c r="C85" i="1"/>
  <c r="C87" i="1"/>
  <c r="C88" i="1"/>
  <c r="C89" i="1"/>
  <c r="C90" i="1"/>
  <c r="C91" i="1"/>
  <c r="C92" i="1"/>
  <c r="C94" i="1"/>
  <c r="C95" i="1"/>
  <c r="C96" i="1"/>
  <c r="C97" i="1"/>
  <c r="C98" i="1"/>
  <c r="C99" i="1"/>
  <c r="C102" i="1"/>
  <c r="C104" i="1"/>
  <c r="C105" i="1"/>
  <c r="C106" i="1"/>
  <c r="C107" i="1"/>
  <c r="C108" i="1"/>
  <c r="C110" i="1"/>
  <c r="C112" i="1"/>
  <c r="C114" i="1"/>
  <c r="C115" i="1"/>
  <c r="C117" i="1"/>
  <c r="C120" i="1"/>
  <c r="C121" i="1"/>
  <c r="C122" i="1"/>
  <c r="C123" i="1"/>
  <c r="C124" i="1"/>
  <c r="C125" i="1"/>
  <c r="C126" i="1"/>
  <c r="C129" i="1"/>
  <c r="C130" i="1"/>
  <c r="C132" i="1"/>
  <c r="C133" i="1"/>
  <c r="C134" i="1"/>
  <c r="C136" i="1"/>
  <c r="C137" i="1"/>
  <c r="C138" i="1"/>
  <c r="C139" i="1"/>
  <c r="C141" i="1"/>
  <c r="C142" i="1"/>
  <c r="C143" i="1"/>
  <c r="C144" i="1"/>
  <c r="C145" i="1"/>
  <c r="C146" i="1"/>
  <c r="C147" i="1"/>
  <c r="C150" i="1"/>
  <c r="C151" i="1"/>
  <c r="C152" i="1"/>
  <c r="C154" i="1"/>
  <c r="C155" i="1"/>
  <c r="C156" i="1"/>
  <c r="C157" i="1"/>
  <c r="D159" i="1"/>
  <c r="E159" i="1"/>
  <c r="F159" i="1"/>
  <c r="G159" i="1"/>
  <c r="H159" i="1"/>
  <c r="I159" i="1"/>
  <c r="J159" i="1"/>
  <c r="K159" i="1"/>
  <c r="L159" i="1"/>
  <c r="M159" i="1"/>
  <c r="N159" i="1"/>
  <c r="C159" i="1" l="1"/>
</calcChain>
</file>

<file path=xl/sharedStrings.xml><?xml version="1.0" encoding="utf-8"?>
<sst xmlns="http://schemas.openxmlformats.org/spreadsheetml/2006/main" count="492" uniqueCount="423">
  <si>
    <t>Auto</t>
  </si>
  <si>
    <t>Avion</t>
  </si>
  <si>
    <t>Hotel</t>
  </si>
  <si>
    <t>Javni</t>
  </si>
  <si>
    <t>Osoba</t>
  </si>
  <si>
    <t>Ostalo</t>
  </si>
  <si>
    <t>UKUPNO</t>
  </si>
  <si>
    <t>Ukupno</t>
  </si>
  <si>
    <t>Dnevnica</t>
  </si>
  <si>
    <t>BULJ MIRO</t>
  </si>
  <si>
    <t>Cestarina</t>
  </si>
  <si>
    <t>DAUS EMIL</t>
  </si>
  <si>
    <t>Stanarina</t>
  </si>
  <si>
    <t>BAUK ARSEN</t>
  </si>
  <si>
    <t>HRG BRANKO</t>
  </si>
  <si>
    <t>KIRIN IVAN</t>
  </si>
  <si>
    <t>PUH MARIJA</t>
  </si>
  <si>
    <t>CULEJ STEVO</t>
  </si>
  <si>
    <t>DODIG GORAN</t>
  </si>
  <si>
    <t>HABEK MARIO</t>
  </si>
  <si>
    <t>KLARIN IVAN</t>
  </si>
  <si>
    <t>RADIN FURIO</t>
  </si>
  <si>
    <t>Režije</t>
  </si>
  <si>
    <t>KLIMAN ANTON</t>
  </si>
  <si>
    <t>MARAS GORDAN</t>
  </si>
  <si>
    <t>SANADER ANTE</t>
  </si>
  <si>
    <t>STRENJA INES</t>
  </si>
  <si>
    <t>GRMOJA NIKOLA</t>
  </si>
  <si>
    <t>KOSOR DARINKO</t>
  </si>
  <si>
    <t>LALOVAC BORIS</t>
  </si>
  <si>
    <t>MADJER MLADEN</t>
  </si>
  <si>
    <t>Prezime i ime</t>
  </si>
  <si>
    <t>RONKO ZDRAVKO</t>
  </si>
  <si>
    <t>BILEK VLADIMIR</t>
  </si>
  <si>
    <t>HRELJA SILVANO</t>
  </si>
  <si>
    <t>HRVATSKI SABOR</t>
  </si>
  <si>
    <t>JECKOV DRAGANA</t>
  </si>
  <si>
    <t>KAJTAZI VELJKO</t>
  </si>
  <si>
    <t>MATELJAN DAMIR</t>
  </si>
  <si>
    <t>DEMETLIKA TULIO</t>
  </si>
  <si>
    <t>GLASOVAC SABINA</t>
  </si>
  <si>
    <t>JELKOVAC MARIJA</t>
  </si>
  <si>
    <t>SPONZA GIOVANNI</t>
  </si>
  <si>
    <t>STIER DAVOR IVO</t>
  </si>
  <si>
    <t>JANKOVICS ROBERT</t>
  </si>
  <si>
    <t>PODOLNJAK ROBERT</t>
  </si>
  <si>
    <t>TOPOLKO BERNARDA</t>
  </si>
  <si>
    <t>Odv.život</t>
  </si>
  <si>
    <t>Služ.stan</t>
  </si>
  <si>
    <t>LUC - POLANC MARTA</t>
  </si>
  <si>
    <t>PETIN ANA - MARIJA</t>
  </si>
  <si>
    <t>ĆELIĆ IVAN</t>
  </si>
  <si>
    <t>ĆOSIĆ PERO</t>
  </si>
  <si>
    <t>ĐUJIĆ SAŠA</t>
  </si>
  <si>
    <t>BAČIĆ ANTE</t>
  </si>
  <si>
    <t>BABIĆ ANTE</t>
  </si>
  <si>
    <t>GRBIN PEĐA</t>
  </si>
  <si>
    <t>KOVAČ MIRO</t>
  </si>
  <si>
    <t>ŠIPIĆ IVAN</t>
  </si>
  <si>
    <t>BEUS RICHEMBERG GORAN</t>
  </si>
  <si>
    <t>ĐAKIĆ JOSIP</t>
  </si>
  <si>
    <t>BORIĆ JOSIP</t>
  </si>
  <si>
    <t>GRGIĆ VINKO</t>
  </si>
  <si>
    <t>LJUBIĆ BOŽO</t>
  </si>
  <si>
    <t>MIŠIĆ IVICA</t>
  </si>
  <si>
    <t>PARIĆ DARKO</t>
  </si>
  <si>
    <t>PETROV BOŽO</t>
  </si>
  <si>
    <t>PRANIĆ ANTE</t>
  </si>
  <si>
    <t>TOMIĆ DAMIR</t>
  </si>
  <si>
    <t>ŠIMIĆ MARKO</t>
  </si>
  <si>
    <t>LEKAJ PRLJASKAJ ERMINA</t>
  </si>
  <si>
    <t>BAČIĆ BRANKO</t>
  </si>
  <si>
    <t>BABIĆ VEDRAN</t>
  </si>
  <si>
    <t>GRČIĆ BRANKO</t>
  </si>
  <si>
    <t>JOSIĆ ŽELJKA</t>
  </si>
  <si>
    <t>KOPIĆ VLATKO</t>
  </si>
  <si>
    <t>LONČAR DAVOR</t>
  </si>
  <si>
    <t>LUCIĆ FRANJO</t>
  </si>
  <si>
    <t>OREPIĆ VLAHO</t>
  </si>
  <si>
    <t>RAGUŽ ŽELJKO</t>
  </si>
  <si>
    <t>SRPAK DRAŽEN</t>
  </si>
  <si>
    <t>ŠKORIĆ PETAR</t>
  </si>
  <si>
    <t>ČIKOTIĆ SONJA</t>
  </si>
  <si>
    <t>ČURAJ STJEPAN</t>
  </si>
  <si>
    <t>KARLIĆ MLADEN</t>
  </si>
  <si>
    <t>LENART ŽELJKO</t>
  </si>
  <si>
    <t>OSTOJIĆ RANKO</t>
  </si>
  <si>
    <t>REINER ŽELJKO</t>
  </si>
  <si>
    <t>RUNTIĆ HRVOJE</t>
  </si>
  <si>
    <t>VLAOVIĆ DAVOR</t>
  </si>
  <si>
    <t>VUČETIĆ MARKO</t>
  </si>
  <si>
    <t>ŠKIBOLA MARIN</t>
  </si>
  <si>
    <t>BALIĆ MARIJANA</t>
  </si>
  <si>
    <t>KLISOVIĆ JOŠKO</t>
  </si>
  <si>
    <t>KUŠČEVIĆ LOVRO</t>
  </si>
  <si>
    <t>PERIĆ GROZDANA</t>
  </si>
  <si>
    <t>VIDOVIĆ FRANKO</t>
  </si>
  <si>
    <t>ŽAGAR TOMISLAV</t>
  </si>
  <si>
    <t>GLAVAŠ BRANIMIR</t>
  </si>
  <si>
    <t>KLARIĆ TOMISLAV</t>
  </si>
  <si>
    <t>MAČKOVIĆ MARIJA</t>
  </si>
  <si>
    <t>MIKULIĆ DOMAGOJ</t>
  </si>
  <si>
    <t>MILOŠEVIĆ BORIS</t>
  </si>
  <si>
    <t>TUĐMAN MIROSLAV</t>
  </si>
  <si>
    <t>AHMETOVIĆ MIRELA</t>
  </si>
  <si>
    <t>BARIČEVIĆ MARTIN</t>
  </si>
  <si>
    <t>GLASNOVIĆ ŽELJKO</t>
  </si>
  <si>
    <t>JOVANOVIĆ ŽELJKO</t>
  </si>
  <si>
    <t>PANENIĆ TOMISLAV</t>
  </si>
  <si>
    <t>TOLUŠIĆ TOMISLAV</t>
  </si>
  <si>
    <t>ZEKANOVIĆ HRVOJE</t>
  </si>
  <si>
    <t>ZMAJLOVIĆ MIHAEL</t>
  </si>
  <si>
    <t>LIPOŠĆAK TOMISLAV</t>
  </si>
  <si>
    <t>MAKSIMČUK LJUBICA</t>
  </si>
  <si>
    <t>MILINKOVIĆ DRAŽEN</t>
  </si>
  <si>
    <t>HAJDUKOVIĆ DOMAGOJ</t>
  </si>
  <si>
    <t>JANDROKOVIĆ GORDAN</t>
  </si>
  <si>
    <t>KOMPARIĆ DEVČIĆ ANA</t>
  </si>
  <si>
    <t>TURINA - ĐURIĆ NADA</t>
  </si>
  <si>
    <t>HAJDAŠ DONČIĆ SINIŠA</t>
  </si>
  <si>
    <t>MILOŠEVIĆ DOMAGOJ IVAN</t>
  </si>
  <si>
    <t>JURIČEV-MARTINČEV BRANKA</t>
  </si>
  <si>
    <t>NINČEVIĆ - LESANDRIĆ IVANA</t>
  </si>
  <si>
    <t>JERKOVIĆ ROMANA do 1.2.2020.</t>
  </si>
  <si>
    <t>1.</t>
  </si>
  <si>
    <t>4.</t>
  </si>
  <si>
    <t>5.</t>
  </si>
  <si>
    <t>2.</t>
  </si>
  <si>
    <t>3.</t>
  </si>
  <si>
    <t>ALEKSIĆ GORAN</t>
  </si>
  <si>
    <t>BARIŠIĆ DRAŽEN</t>
  </si>
  <si>
    <t>6.</t>
  </si>
  <si>
    <t>8.</t>
  </si>
  <si>
    <t>7.</t>
  </si>
  <si>
    <t>9.</t>
  </si>
  <si>
    <t>BATINIĆ MILORAD</t>
  </si>
  <si>
    <t>10.</t>
  </si>
  <si>
    <t>11.</t>
  </si>
  <si>
    <t>BELJAK KREŠO</t>
  </si>
  <si>
    <t>BERNARDIĆ DAVOR</t>
  </si>
  <si>
    <t>BRKIĆ MILIJAN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</si>
  <si>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</si>
  <si>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</si>
  <si>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</si>
  <si>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</si>
  <si>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</si>
  <si>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</si>
  <si>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</si>
  <si>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</si>
  <si>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</si>
  <si>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</si>
  <si>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</si>
  <si>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</si>
  <si>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</si>
  <si>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</si>
  <si>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DOBROVIĆ SLAVEN</t>
  </si>
  <si>
    <t>DRAGOVAN IGOR</t>
  </si>
  <si>
    <t>DUMBOVIĆ DARINKO</t>
  </si>
  <si>
    <t>26.</t>
  </si>
  <si>
    <t>27.</t>
  </si>
  <si>
    <t>28.</t>
  </si>
  <si>
    <t>29.</t>
  </si>
  <si>
    <t>ESIH BRUNA</t>
  </si>
  <si>
    <t xml:space="preserve">FELAK DAMIR </t>
  </si>
  <si>
    <t>GLAVAŠEVIĆ BOJAN</t>
  </si>
  <si>
    <t>HASANBEGOVIĆ ZLATKO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</si>
  <si>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</si>
  <si>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</si>
  <si>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</si>
  <si>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</si>
  <si>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</si>
  <si>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</si>
  <si>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</si>
  <si>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</si>
  <si>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</si>
  <si>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</si>
  <si>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</si>
  <si>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</si>
  <si>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</si>
  <si>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</si>
  <si>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</si>
  <si>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</si>
  <si>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</si>
  <si>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</si>
  <si>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</si>
  <si>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</si>
  <si>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</si>
  <si>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</si>
  <si>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</si>
  <si>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</si>
  <si>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</si>
  <si>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</si>
  <si>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KOVAČ  STJEPAN</t>
  </si>
  <si>
    <t>KRIŽANIĆ JOSIP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</si>
  <si>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</si>
  <si>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</si>
  <si>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</si>
  <si>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</si>
  <si>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</si>
  <si>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</si>
  <si>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</si>
  <si>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</si>
  <si>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</si>
  <si>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</si>
  <si>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</si>
  <si>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</si>
  <si>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KUJUNDŽIĆ MILAN</t>
  </si>
  <si>
    <t>68.</t>
  </si>
  <si>
    <t>VRANJEŠ DRAGICA do 07.2.2020.</t>
  </si>
  <si>
    <t>LACKOVIĆ ŽELJKO</t>
  </si>
  <si>
    <t>69.</t>
  </si>
  <si>
    <t>98.</t>
  </si>
  <si>
    <t>70.</t>
  </si>
  <si>
    <t>71.</t>
  </si>
  <si>
    <t>LEAKOVIĆ KAROLINA</t>
  </si>
  <si>
    <t>LOVRINOVIĆ IVAN</t>
  </si>
  <si>
    <t>LUKAČIĆ LJUBICA</t>
  </si>
  <si>
    <t>MAKAR BOŽICA</t>
  </si>
  <si>
    <t>MARIĆ GORAN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</si>
  <si>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</si>
  <si>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</si>
  <si>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</si>
  <si>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</si>
  <si>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</si>
  <si>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</si>
  <si>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</si>
  <si>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</si>
  <si>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</si>
  <si>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</si>
  <si>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</si>
  <si>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</si>
  <si>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</si>
  <si>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</si>
  <si>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</si>
  <si>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</si>
  <si>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</si>
  <si>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</si>
  <si>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</si>
  <si>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</si>
  <si>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</si>
  <si>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</si>
  <si>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MRAK-TARITAŠ ANKA</t>
  </si>
  <si>
    <t>MRSIĆ MIRANDO</t>
  </si>
  <si>
    <t>OPAČIĆ MILANKA</t>
  </si>
  <si>
    <t>PERNAR IVAN</t>
  </si>
  <si>
    <t>PETRIJEVČANIN VUKSANOVIĆ IRENA</t>
  </si>
  <si>
    <t>94.</t>
  </si>
  <si>
    <t>95.</t>
  </si>
  <si>
    <t>96.</t>
  </si>
  <si>
    <t>97.</t>
  </si>
  <si>
    <t>99.</t>
  </si>
  <si>
    <t>100.</t>
  </si>
  <si>
    <t>101.</t>
  </si>
  <si>
    <t>102.</t>
  </si>
  <si>
    <t>103.</t>
  </si>
  <si>
    <t>104.</t>
  </si>
  <si>
    <t>105.</t>
  </si>
  <si>
    <t>106.</t>
  </si>
  <si>
    <t>PLAZONIĆ ANTE</t>
  </si>
  <si>
    <t>PRELEC ALEN</t>
  </si>
  <si>
    <t>PUPOVAC MILORAD</t>
  </si>
  <si>
    <t>PUSIĆ VESNA</t>
  </si>
  <si>
    <t>SABOLEK SNJEŽANA</t>
  </si>
  <si>
    <t>SAUCHA TOMISLAV</t>
  </si>
  <si>
    <t>SLADOLJEV MARKO</t>
  </si>
  <si>
    <t>STAZIĆ NENAD</t>
  </si>
  <si>
    <t>STRIČAK ANĐELKO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</si>
  <si>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</si>
  <si>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</si>
  <si>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</si>
  <si>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</si>
  <si>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</si>
  <si>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</si>
  <si>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</si>
  <si>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</si>
  <si>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</si>
  <si>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</si>
  <si>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</si>
  <si>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</si>
  <si>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</si>
  <si>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</si>
  <si>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</si>
  <si>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</si>
  <si>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</si>
  <si>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</si>
  <si>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</si>
  <si>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</si>
  <si>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</si>
  <si>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</si>
  <si>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</si>
  <si>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ŠAPINA STIPO</t>
  </si>
  <si>
    <t>ŠUKER IVAN</t>
  </si>
  <si>
    <t xml:space="preserve">TOTGERGELI MIRO </t>
  </si>
  <si>
    <t>TUŠEK ŽARKO</t>
  </si>
  <si>
    <t>VEŠLIGAJ MARKO</t>
  </si>
  <si>
    <t>VARDA KAŽIMIR</t>
  </si>
  <si>
    <t>VARGA SINIŠA</t>
  </si>
  <si>
    <t>VUCELIĆ DAMJAN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</si>
  <si>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</si>
  <si>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</si>
  <si>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</si>
  <si>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</si>
  <si>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</si>
  <si>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</si>
  <si>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</si>
  <si>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</si>
  <si>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</si>
  <si>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</si>
  <si>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</si>
  <si>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</si>
  <si>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</si>
  <si>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</si>
  <si>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</si>
  <si>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</si>
  <si>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</si>
  <si>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</si>
  <si>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</si>
  <si>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</si>
  <si>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</si>
  <si>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</si>
  <si>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Napomena: Troškovi zastupnika za razdoblje 01.01.2020. - 18.05.2020. nisu konačni jer nisu obračunati svi troškovi.</t>
  </si>
  <si>
    <t>TROŠKOVI  9. SAZIVA PO OSOBAMA  1. 1. 2020. - 18. 5. 2020.</t>
  </si>
  <si>
    <t>AČKAR KREŠIMIR</t>
  </si>
  <si>
    <t>ANTOLIĆ VUPORA BARBARA</t>
  </si>
  <si>
    <t>BAKIĆ DAMIR</t>
  </si>
  <si>
    <t>BAN VLAHEK BOŠKA</t>
  </si>
  <si>
    <t>BARADIĆ NIKOLINA</t>
  </si>
  <si>
    <t>BARBARIĆ NEVENKO</t>
  </si>
  <si>
    <t>BARIČEVIĆ DANICA</t>
  </si>
  <si>
    <t>BARTULICA STEPHEN NIKOLA</t>
  </si>
  <si>
    <t>BEDEKOVIĆ VESNA</t>
  </si>
  <si>
    <t>BEGONJA JOSIP</t>
  </si>
  <si>
    <t>BENČIĆ SANDRA</t>
  </si>
  <si>
    <t>BLAŽEVIĆ ANAMARIJA</t>
  </si>
  <si>
    <t>BORIĆ RADA</t>
  </si>
  <si>
    <t>BOŠNJAKOVIĆ DRAŽEN</t>
  </si>
  <si>
    <t>BRKAN JURE</t>
  </si>
  <si>
    <t>BRUMNIĆ ZVANE</t>
  </si>
  <si>
    <t>BUDALIĆ IVAN</t>
  </si>
  <si>
    <t>BUŠIĆ ZDRAVKA</t>
  </si>
  <si>
    <t>CAPPELLI GARI</t>
  </si>
  <si>
    <t>CELJAK IVAN</t>
  </si>
  <si>
    <t>ČIČAK MATO</t>
  </si>
  <si>
    <t>DEUR ANTE</t>
  </si>
  <si>
    <t>DRETAR DAVOR</t>
  </si>
  <si>
    <t>FABIJANIĆ ERIK</t>
  </si>
  <si>
    <t>FRANKOVIĆ MATO</t>
  </si>
  <si>
    <t>GLAMUZINA KATICA</t>
  </si>
  <si>
    <t>GRBA BUJEVIĆ MAJA</t>
  </si>
  <si>
    <t>GRMAN KIZIVAT MARTINA</t>
  </si>
  <si>
    <t>HABIJAN DAMIR</t>
  </si>
  <si>
    <t>HREBAK DARIO</t>
  </si>
  <si>
    <t>IVANOVIĆ GORAN</t>
  </si>
  <si>
    <t>TRAMIŠAK NATAŠA 
do 23.07.2020.</t>
  </si>
  <si>
    <t>JAKŠIĆ MIŠEL</t>
  </si>
  <si>
    <t>JENKAČ SINIŠA</t>
  </si>
  <si>
    <t>KAPULICA MARIO</t>
  </si>
  <si>
    <t>KATIČIĆ KRUNOSLAV</t>
  </si>
  <si>
    <t>KLASIĆ DARKO</t>
  </si>
  <si>
    <t>KOLAREK LJUBOMIR</t>
  </si>
  <si>
    <t>KOVAČ STJEPAN</t>
  </si>
  <si>
    <t>KUJUNDŽIĆ ANTE</t>
  </si>
  <si>
    <t>KUZMANIĆ MATKO</t>
  </si>
  <si>
    <t>LEROTIĆ MARIN</t>
  </si>
  <si>
    <t>MANDARIĆ MARIN</t>
  </si>
  <si>
    <t>MARIĆ ANDREJA</t>
  </si>
  <si>
    <t>MARTINČEVIĆ NATALIJA</t>
  </si>
  <si>
    <t>MATULA VILIM</t>
  </si>
  <si>
    <t>MILANOVIĆ LITRE MARKO</t>
  </si>
  <si>
    <t>MILETIĆ MARIN</t>
  </si>
  <si>
    <t>MLINARIĆ STIPO</t>
  </si>
  <si>
    <t>MURGANIĆ NADA</t>
  </si>
  <si>
    <t>NAĐ VESNA</t>
  </si>
  <si>
    <t>NAĐI DAVOR</t>
  </si>
  <si>
    <t>NEMET KATARINA</t>
  </si>
  <si>
    <t>NIKOLIĆ ROMANA</t>
  </si>
  <si>
    <t>OPAČAK BILIĆ MARINA</t>
  </si>
  <si>
    <t>OREŠKOVIĆ DALIJA</t>
  </si>
  <si>
    <t>PAVIĆ MARKO</t>
  </si>
  <si>
    <t>PAVIĆ ŽELJKO</t>
  </si>
  <si>
    <t>PAVLIČEK MARIJAN</t>
  </si>
  <si>
    <t>PENAVA IVAN</t>
  </si>
  <si>
    <t>PEOVIĆ KATARINA</t>
  </si>
  <si>
    <t>PETIR MARIJANA</t>
  </si>
  <si>
    <t>POCRNIĆ-RADOŠEVIĆ ANITA</t>
  </si>
  <si>
    <t>POSAVEC KRIVEC IVANA</t>
  </si>
  <si>
    <t>PRICA DOMAGOJ</t>
  </si>
  <si>
    <t>PRKAČIN ANTE</t>
  </si>
  <si>
    <t>PULJAK MARIJANA</t>
  </si>
  <si>
    <t>PULJAŠIĆ DARKO</t>
  </si>
  <si>
    <t>RADIĆ IVAN</t>
  </si>
  <si>
    <t>RADOLOVIĆ SANJA</t>
  </si>
  <si>
    <t>RASPUDIĆ NINO</t>
  </si>
  <si>
    <t>SABLJAR DRAČEVAC RENATA</t>
  </si>
  <si>
    <t>SAČIĆ ŽELJKO</t>
  </si>
  <si>
    <t>SELAK RASPUDIĆ MARIJA</t>
  </si>
  <si>
    <t>SOBOTA DARKO</t>
  </si>
  <si>
    <t>SPAJIĆ DANIEL</t>
  </si>
  <si>
    <t xml:space="preserve">STRIČAK ANĐELKO </t>
  </si>
  <si>
    <t>ŠARIĆ JOSIP</t>
  </si>
  <si>
    <t>ŠAŠLIN STIPAN</t>
  </si>
  <si>
    <t>ŠIMIČEVIĆ RADE</t>
  </si>
  <si>
    <t>ŠIMIĆ HRVOJE</t>
  </si>
  <si>
    <t>ŠIMPRAGA ANJA</t>
  </si>
  <si>
    <t>ŠIMUNIĆ IRENA</t>
  </si>
  <si>
    <t>ŠKORO MIROSLAV</t>
  </si>
  <si>
    <t>ŠTROMAR PREDRAG</t>
  </si>
  <si>
    <t>TOMAŠEVIĆ TOMISLAV</t>
  </si>
  <si>
    <t>TROSKOT ZVONIMIR</t>
  </si>
  <si>
    <t xml:space="preserve">TUŠEK ŽARKO </t>
  </si>
  <si>
    <t>UDOVIĆ SANJA</t>
  </si>
  <si>
    <t>VIDOVIĆ DAVORKO</t>
  </si>
  <si>
    <t>VIDOVIĆ KRIŠTO KAROLINA</t>
  </si>
  <si>
    <t>VIDOVIĆ RADOJE</t>
  </si>
  <si>
    <t>VLAŠIĆ ILJKIĆ MARTINA</t>
  </si>
  <si>
    <t>VRKLJAN MILAN</t>
  </si>
  <si>
    <t>VUČEMILOVIĆ VESNA</t>
  </si>
  <si>
    <t>VUKAS NIKŠA</t>
  </si>
  <si>
    <t>VUKOVAC RUŽICA</t>
  </si>
  <si>
    <t>ZMAIĆ ANKICA</t>
  </si>
  <si>
    <t>ZULIM VINKO</t>
  </si>
  <si>
    <t>TROŠKOVI 10. SAZIVA PO OSOBAMA 22.07.2020. - 18.12.2020.</t>
  </si>
  <si>
    <t>Napomena: Troškovi zastupnika za razdoblje 22.07.2020. - 18.12.2020. nisu konačni jer nisu obračunati svi troškovi.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</si>
</sst>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40" fontId="1" fillId="0" borderId="1" xfId="0" applyNumberFormat="1" applyFont="1" applyBorder="1" applyAlignment="1">
      <alignment horizontal="right"/>
    </xf>
    <xf numFmtId="0" fontId="1" fillId="0" borderId="0" xfId="0" applyFont="1"/>
    <xf numFmtId="40" fontId="1" fillId="0" borderId="0" xfId="0" applyNumberFormat="1" applyFont="1" applyAlignment="1">
      <alignment horizontal="right"/>
    </xf>
    <xf numFmtId="0" fontId="1" fillId="2" borderId="2" xfId="0" applyFont="1" applyFill="1" applyBorder="1"/>
    <xf numFmtId="40" fontId="1" fillId="2" borderId="2" xfId="0" applyNumberFormat="1" applyFont="1" applyFill="1" applyBorder="1" applyAlignment="1">
      <alignment horizontal="right"/>
    </xf>
    <xf numFmtId="40" fontId="1" fillId="2" borderId="3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40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0" fontId="1" fillId="0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FECE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workbookViewId="0">
      <pane ySplit="4" topLeftCell="A128" activePane="bottomLeft" state="frozen"/>
      <selection pane="bottomLeft" activeCell="F165" sqref="F165"/>
    </sheetView>
  </sheetViews>
  <sheetFormatPr defaultColWidth="11.7109375" defaultRowHeight="12.75" x14ac:dyDescent="0.2"/>
  <cols>
    <col min="1" max="1" width="8" style="12" customWidth="1"/>
    <col min="2" max="2" width="26.5703125" customWidth="1"/>
    <col min="3" max="3" width="11.85546875" customWidth="1"/>
  </cols>
  <sheetData>
    <row r="1" spans="1:14" x14ac:dyDescent="0.2">
      <c r="A1" s="22" t="s">
        <v>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5.75" x14ac:dyDescent="0.25">
      <c r="A2" s="23" t="s">
        <v>321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1" t="s">
        <v>4</v>
      </c>
      <c r="B4" s="1" t="s">
        <v>31</v>
      </c>
      <c r="C4" s="1" t="s">
        <v>7</v>
      </c>
      <c r="D4" s="1" t="s">
        <v>8</v>
      </c>
      <c r="E4" s="1" t="s">
        <v>0</v>
      </c>
      <c r="F4" s="1" t="s">
        <v>10</v>
      </c>
      <c r="G4" s="1" t="s">
        <v>1</v>
      </c>
      <c r="H4" s="1" t="s">
        <v>3</v>
      </c>
      <c r="I4" s="1" t="s">
        <v>2</v>
      </c>
      <c r="J4" s="1" t="s">
        <v>12</v>
      </c>
      <c r="K4" s="1" t="s">
        <v>22</v>
      </c>
      <c r="L4" s="1" t="s">
        <v>47</v>
      </c>
      <c r="M4" s="1" t="s">
        <v>48</v>
      </c>
      <c r="N4" s="1" t="s">
        <v>5</v>
      </c>
    </row>
    <row r="5" spans="1:14" x14ac:dyDescent="0.2">
      <c r="A5" s="9" t="s">
        <v>124</v>
      </c>
      <c r="B5" s="2" t="s">
        <v>104</v>
      </c>
      <c r="C5" s="3">
        <f t="shared" ref="C5:C47" si="0">SUM(D5:N5)</f>
        <v>17922.61</v>
      </c>
      <c r="D5" s="3"/>
      <c r="E5" s="3">
        <v>6952</v>
      </c>
      <c r="F5" s="3">
        <v>1414</v>
      </c>
      <c r="G5" s="3"/>
      <c r="H5" s="3"/>
      <c r="I5" s="3"/>
      <c r="J5" s="3">
        <v>5932.89</v>
      </c>
      <c r="K5" s="3">
        <v>485.79</v>
      </c>
      <c r="L5" s="3">
        <v>3137.93</v>
      </c>
      <c r="M5" s="3"/>
      <c r="N5" s="3"/>
    </row>
    <row r="6" spans="1:14" x14ac:dyDescent="0.2">
      <c r="A6" s="9"/>
      <c r="B6" s="2" t="s">
        <v>123</v>
      </c>
      <c r="C6" s="3">
        <f t="shared" si="0"/>
        <v>3868.1</v>
      </c>
      <c r="D6" s="3"/>
      <c r="E6" s="3">
        <v>1944</v>
      </c>
      <c r="F6" s="3">
        <v>401</v>
      </c>
      <c r="G6" s="3"/>
      <c r="H6" s="3"/>
      <c r="I6" s="3"/>
      <c r="J6" s="3"/>
      <c r="K6" s="3">
        <v>228.10000000000002</v>
      </c>
      <c r="L6" s="3">
        <v>500</v>
      </c>
      <c r="M6" s="3">
        <v>795</v>
      </c>
      <c r="N6" s="3"/>
    </row>
    <row r="7" spans="1:14" x14ac:dyDescent="0.2">
      <c r="A7" s="9" t="s">
        <v>127</v>
      </c>
      <c r="B7" s="2" t="s">
        <v>129</v>
      </c>
      <c r="C7" s="3">
        <f t="shared" si="0"/>
        <v>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">
      <c r="A8" s="9" t="s">
        <v>128</v>
      </c>
      <c r="B8" s="2" t="s">
        <v>55</v>
      </c>
      <c r="C8" s="3">
        <f t="shared" si="0"/>
        <v>58741.189999999995</v>
      </c>
      <c r="D8" s="3">
        <v>1838.73</v>
      </c>
      <c r="E8" s="3">
        <v>29716</v>
      </c>
      <c r="F8" s="3">
        <v>555</v>
      </c>
      <c r="G8" s="3">
        <v>6237.5</v>
      </c>
      <c r="H8" s="3"/>
      <c r="I8" s="3">
        <v>6542.33</v>
      </c>
      <c r="J8" s="3">
        <v>6087.23</v>
      </c>
      <c r="K8" s="3">
        <v>2535.36</v>
      </c>
      <c r="L8" s="3">
        <v>4379.3099999999995</v>
      </c>
      <c r="M8" s="3">
        <v>719.19</v>
      </c>
      <c r="N8" s="3">
        <v>130.54</v>
      </c>
    </row>
    <row r="9" spans="1:14" x14ac:dyDescent="0.2">
      <c r="A9" s="9" t="s">
        <v>125</v>
      </c>
      <c r="B9" s="2" t="s">
        <v>72</v>
      </c>
      <c r="C9" s="3">
        <f t="shared" si="0"/>
        <v>30695.82</v>
      </c>
      <c r="D9" s="3"/>
      <c r="E9" s="3">
        <v>9520</v>
      </c>
      <c r="F9" s="3">
        <v>64</v>
      </c>
      <c r="G9" s="3">
        <v>2581</v>
      </c>
      <c r="H9" s="3"/>
      <c r="I9" s="3"/>
      <c r="J9" s="3">
        <v>11100.24</v>
      </c>
      <c r="K9" s="3">
        <v>2930.58</v>
      </c>
      <c r="L9" s="3">
        <v>4500</v>
      </c>
      <c r="M9" s="3"/>
      <c r="N9" s="3"/>
    </row>
    <row r="10" spans="1:14" x14ac:dyDescent="0.2">
      <c r="A10" s="9" t="s">
        <v>126</v>
      </c>
      <c r="B10" s="2" t="s">
        <v>54</v>
      </c>
      <c r="C10" s="3">
        <f t="shared" si="0"/>
        <v>51919.200000000004</v>
      </c>
      <c r="D10" s="3"/>
      <c r="E10" s="3">
        <v>20200</v>
      </c>
      <c r="F10" s="3">
        <v>4525</v>
      </c>
      <c r="G10" s="3"/>
      <c r="H10" s="3"/>
      <c r="I10" s="3">
        <v>4390.43</v>
      </c>
      <c r="J10" s="3">
        <v>13798.150000000001</v>
      </c>
      <c r="K10" s="3">
        <v>4505.62</v>
      </c>
      <c r="L10" s="3">
        <v>4500</v>
      </c>
      <c r="M10" s="3"/>
      <c r="N10" s="3"/>
    </row>
    <row r="11" spans="1:14" x14ac:dyDescent="0.2">
      <c r="A11" s="9" t="s">
        <v>131</v>
      </c>
      <c r="B11" s="2" t="s">
        <v>71</v>
      </c>
      <c r="C11" s="3">
        <f t="shared" si="0"/>
        <v>34486.75</v>
      </c>
      <c r="D11" s="3"/>
      <c r="E11" s="3">
        <v>25980</v>
      </c>
      <c r="F11" s="3">
        <v>5007</v>
      </c>
      <c r="G11" s="3">
        <v>1363.75</v>
      </c>
      <c r="H11" s="3">
        <v>2136</v>
      </c>
      <c r="I11" s="3"/>
      <c r="J11" s="3"/>
      <c r="K11" s="3"/>
      <c r="L11" s="3"/>
      <c r="M11" s="3"/>
      <c r="N11" s="3"/>
    </row>
    <row r="12" spans="1:14" x14ac:dyDescent="0.2">
      <c r="A12" s="9" t="s">
        <v>133</v>
      </c>
      <c r="B12" s="2" t="s">
        <v>92</v>
      </c>
      <c r="C12" s="3">
        <f t="shared" si="0"/>
        <v>28194.909999999996</v>
      </c>
      <c r="D12" s="3">
        <v>2622.55</v>
      </c>
      <c r="E12" s="3">
        <v>11720</v>
      </c>
      <c r="F12" s="3">
        <v>1396</v>
      </c>
      <c r="G12" s="3">
        <v>3730</v>
      </c>
      <c r="H12" s="3"/>
      <c r="I12" s="3">
        <v>4387.6499999999996</v>
      </c>
      <c r="J12" s="3"/>
      <c r="K12" s="3"/>
      <c r="L12" s="3">
        <v>4338.71</v>
      </c>
      <c r="M12" s="3"/>
      <c r="N12" s="3"/>
    </row>
    <row r="13" spans="1:14" x14ac:dyDescent="0.2">
      <c r="A13" s="9" t="s">
        <v>132</v>
      </c>
      <c r="B13" s="2" t="s">
        <v>105</v>
      </c>
      <c r="C13" s="3">
        <f t="shared" si="0"/>
        <v>30675.239999999998</v>
      </c>
      <c r="D13" s="3"/>
      <c r="E13" s="3">
        <v>12288</v>
      </c>
      <c r="F13" s="3">
        <v>2787</v>
      </c>
      <c r="G13" s="3"/>
      <c r="H13" s="3"/>
      <c r="I13" s="3"/>
      <c r="J13" s="3">
        <v>11100.24</v>
      </c>
      <c r="K13" s="3"/>
      <c r="L13" s="3">
        <v>4500</v>
      </c>
      <c r="M13" s="3"/>
      <c r="N13" s="3"/>
    </row>
    <row r="14" spans="1:14" x14ac:dyDescent="0.2">
      <c r="A14" s="9" t="s">
        <v>134</v>
      </c>
      <c r="B14" s="2" t="s">
        <v>130</v>
      </c>
      <c r="C14" s="3">
        <f t="shared" si="0"/>
        <v>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">
      <c r="A15" s="9" t="s">
        <v>136</v>
      </c>
      <c r="B15" s="2" t="s">
        <v>135</v>
      </c>
      <c r="C15" s="3">
        <f t="shared" si="0"/>
        <v>11600</v>
      </c>
      <c r="D15" s="3"/>
      <c r="E15" s="3">
        <v>11600</v>
      </c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">
      <c r="A16" s="9" t="s">
        <v>137</v>
      </c>
      <c r="B16" s="2" t="s">
        <v>13</v>
      </c>
      <c r="C16" s="3">
        <f t="shared" si="0"/>
        <v>25246.989999999998</v>
      </c>
      <c r="D16" s="3"/>
      <c r="E16" s="3">
        <v>7432</v>
      </c>
      <c r="F16" s="3">
        <v>1629</v>
      </c>
      <c r="G16" s="3">
        <v>1753.75</v>
      </c>
      <c r="H16" s="3">
        <v>832</v>
      </c>
      <c r="I16" s="3"/>
      <c r="J16" s="3">
        <v>11100.24</v>
      </c>
      <c r="K16" s="3">
        <v>2499.9999999999995</v>
      </c>
      <c r="L16" s="3"/>
      <c r="M16" s="3"/>
      <c r="N16" s="3"/>
    </row>
    <row r="17" spans="1:14" x14ac:dyDescent="0.2">
      <c r="A17" s="9" t="s">
        <v>141</v>
      </c>
      <c r="B17" s="2" t="s">
        <v>138</v>
      </c>
      <c r="C17" s="3">
        <f t="shared" si="0"/>
        <v>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">
      <c r="A18" s="9" t="s">
        <v>142</v>
      </c>
      <c r="B18" s="2" t="s">
        <v>139</v>
      </c>
      <c r="C18" s="3">
        <f t="shared" si="0"/>
        <v>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">
      <c r="A19" s="9" t="s">
        <v>143</v>
      </c>
      <c r="B19" s="2" t="s">
        <v>59</v>
      </c>
      <c r="C19" s="3">
        <f t="shared" si="0"/>
        <v>10426.64</v>
      </c>
      <c r="D19" s="3">
        <v>2621.5</v>
      </c>
      <c r="E19" s="3"/>
      <c r="F19" s="3"/>
      <c r="G19" s="3">
        <v>3417.5</v>
      </c>
      <c r="H19" s="3"/>
      <c r="I19" s="3">
        <v>4387.6400000000003</v>
      </c>
      <c r="J19" s="3"/>
      <c r="K19" s="3"/>
      <c r="L19" s="3"/>
      <c r="M19" s="3"/>
      <c r="N19" s="3"/>
    </row>
    <row r="20" spans="1:14" x14ac:dyDescent="0.2">
      <c r="A20" s="9" t="s">
        <v>144</v>
      </c>
      <c r="B20" s="2" t="s">
        <v>33</v>
      </c>
      <c r="C20" s="3">
        <f t="shared" si="0"/>
        <v>24101.7</v>
      </c>
      <c r="D20" s="3">
        <v>820.94</v>
      </c>
      <c r="E20" s="3">
        <v>7064</v>
      </c>
      <c r="F20" s="3">
        <v>448</v>
      </c>
      <c r="G20" s="3"/>
      <c r="H20" s="3"/>
      <c r="I20" s="3"/>
      <c r="J20" s="3">
        <v>11100.24</v>
      </c>
      <c r="K20" s="3"/>
      <c r="L20" s="3">
        <v>4414.8999999999996</v>
      </c>
      <c r="M20" s="3"/>
      <c r="N20" s="3">
        <v>253.62</v>
      </c>
    </row>
    <row r="21" spans="1:14" x14ac:dyDescent="0.2">
      <c r="A21" s="9" t="s">
        <v>145</v>
      </c>
      <c r="B21" s="2" t="s">
        <v>61</v>
      </c>
      <c r="C21" s="3">
        <f t="shared" si="0"/>
        <v>35368.239999999998</v>
      </c>
      <c r="D21" s="3"/>
      <c r="E21" s="3">
        <v>14528</v>
      </c>
      <c r="F21" s="3">
        <v>1980</v>
      </c>
      <c r="G21" s="3"/>
      <c r="H21" s="3">
        <v>1760</v>
      </c>
      <c r="I21" s="3"/>
      <c r="J21" s="3">
        <v>11100.24</v>
      </c>
      <c r="K21" s="3">
        <v>1500</v>
      </c>
      <c r="L21" s="3">
        <v>4500</v>
      </c>
      <c r="M21" s="3"/>
      <c r="N21" s="3"/>
    </row>
    <row r="22" spans="1:14" x14ac:dyDescent="0.2">
      <c r="A22" s="9" t="s">
        <v>146</v>
      </c>
      <c r="B22" s="2" t="s">
        <v>140</v>
      </c>
      <c r="C22" s="3">
        <f t="shared" si="0"/>
        <v>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">
      <c r="A23" s="9" t="s">
        <v>147</v>
      </c>
      <c r="B23" s="2" t="s">
        <v>9</v>
      </c>
      <c r="C23" s="3">
        <f t="shared" si="0"/>
        <v>52909.55</v>
      </c>
      <c r="D23" s="3"/>
      <c r="E23" s="3">
        <v>31084</v>
      </c>
      <c r="F23" s="3">
        <v>5721</v>
      </c>
      <c r="G23" s="3"/>
      <c r="H23" s="3"/>
      <c r="I23" s="3"/>
      <c r="J23" s="3">
        <v>11018.08</v>
      </c>
      <c r="K23" s="3">
        <v>586.46999999999991</v>
      </c>
      <c r="L23" s="3">
        <v>4500</v>
      </c>
      <c r="M23" s="3"/>
      <c r="N23" s="3"/>
    </row>
    <row r="24" spans="1:14" x14ac:dyDescent="0.2">
      <c r="A24" s="9" t="s">
        <v>148</v>
      </c>
      <c r="B24" s="2" t="s">
        <v>17</v>
      </c>
      <c r="C24" s="3">
        <f t="shared" si="0"/>
        <v>39921.439999999995</v>
      </c>
      <c r="D24" s="3"/>
      <c r="E24" s="3">
        <v>17856</v>
      </c>
      <c r="F24" s="3">
        <v>3541</v>
      </c>
      <c r="G24" s="3"/>
      <c r="H24" s="3"/>
      <c r="I24" s="3"/>
      <c r="J24" s="3">
        <v>11100.24</v>
      </c>
      <c r="K24" s="3">
        <v>2924.2</v>
      </c>
      <c r="L24" s="3">
        <v>4500</v>
      </c>
      <c r="M24" s="3"/>
      <c r="N24" s="3"/>
    </row>
    <row r="25" spans="1:14" x14ac:dyDescent="0.2">
      <c r="A25" s="9" t="s">
        <v>149</v>
      </c>
      <c r="B25" s="2" t="s">
        <v>82</v>
      </c>
      <c r="C25" s="3">
        <f t="shared" si="0"/>
        <v>22010.510000000002</v>
      </c>
      <c r="D25" s="3"/>
      <c r="E25" s="3">
        <v>13664</v>
      </c>
      <c r="F25" s="3">
        <v>1737</v>
      </c>
      <c r="G25" s="3"/>
      <c r="H25" s="3"/>
      <c r="I25" s="3"/>
      <c r="J25" s="3"/>
      <c r="K25" s="3">
        <v>859.51</v>
      </c>
      <c r="L25" s="3"/>
      <c r="M25" s="3">
        <v>5750</v>
      </c>
      <c r="N25" s="3"/>
    </row>
    <row r="26" spans="1:14" x14ac:dyDescent="0.2">
      <c r="A26" s="9" t="s">
        <v>150</v>
      </c>
      <c r="B26" s="2" t="s">
        <v>83</v>
      </c>
      <c r="C26" s="3">
        <f t="shared" si="0"/>
        <v>43572.869999999995</v>
      </c>
      <c r="D26" s="3"/>
      <c r="E26" s="3">
        <v>21388</v>
      </c>
      <c r="F26" s="3">
        <v>4380</v>
      </c>
      <c r="G26" s="3"/>
      <c r="H26" s="3"/>
      <c r="I26" s="3"/>
      <c r="J26" s="3">
        <v>11100.24</v>
      </c>
      <c r="K26" s="3">
        <v>2269.1499999999996</v>
      </c>
      <c r="L26" s="3">
        <v>4435.4799999999996</v>
      </c>
      <c r="M26" s="3"/>
      <c r="N26" s="3"/>
    </row>
    <row r="27" spans="1:14" x14ac:dyDescent="0.2">
      <c r="A27" s="9" t="s">
        <v>151</v>
      </c>
      <c r="B27" s="2" t="s">
        <v>51</v>
      </c>
      <c r="C27" s="3">
        <f t="shared" si="0"/>
        <v>5031.5</v>
      </c>
      <c r="D27" s="3"/>
      <c r="E27" s="3"/>
      <c r="F27" s="3"/>
      <c r="G27" s="3">
        <v>5031.5</v>
      </c>
      <c r="H27" s="3"/>
      <c r="I27" s="3"/>
      <c r="J27" s="3"/>
      <c r="K27" s="3"/>
      <c r="L27" s="3"/>
      <c r="M27" s="3"/>
      <c r="N27" s="3"/>
    </row>
    <row r="28" spans="1:14" x14ac:dyDescent="0.2">
      <c r="A28" s="9" t="s">
        <v>152</v>
      </c>
      <c r="B28" s="2" t="s">
        <v>52</v>
      </c>
      <c r="C28" s="3">
        <f t="shared" si="0"/>
        <v>4500</v>
      </c>
      <c r="D28" s="3"/>
      <c r="E28" s="3"/>
      <c r="F28" s="3"/>
      <c r="G28" s="3"/>
      <c r="H28" s="3"/>
      <c r="I28" s="3"/>
      <c r="J28" s="3"/>
      <c r="K28" s="3"/>
      <c r="L28" s="3">
        <v>4500</v>
      </c>
      <c r="M28" s="3"/>
      <c r="N28" s="3"/>
    </row>
    <row r="29" spans="1:14" x14ac:dyDescent="0.2">
      <c r="A29" s="9" t="s">
        <v>153</v>
      </c>
      <c r="B29" s="2" t="s">
        <v>11</v>
      </c>
      <c r="C29" s="3">
        <f t="shared" si="0"/>
        <v>35373.089999999997</v>
      </c>
      <c r="D29" s="3">
        <v>1049.3</v>
      </c>
      <c r="E29" s="3">
        <v>13312</v>
      </c>
      <c r="F29" s="3">
        <v>3200</v>
      </c>
      <c r="G29" s="3"/>
      <c r="H29" s="3"/>
      <c r="I29" s="3">
        <v>637.08000000000004</v>
      </c>
      <c r="J29" s="3">
        <v>10977.44</v>
      </c>
      <c r="K29" s="3">
        <v>1826.3000000000002</v>
      </c>
      <c r="L29" s="3">
        <v>4370.97</v>
      </c>
      <c r="M29" s="3"/>
      <c r="N29" s="3"/>
    </row>
    <row r="30" spans="1:14" x14ac:dyDescent="0.2">
      <c r="A30" s="9" t="s">
        <v>154</v>
      </c>
      <c r="B30" s="2" t="s">
        <v>39</v>
      </c>
      <c r="C30" s="3">
        <f t="shared" si="0"/>
        <v>36419.94</v>
      </c>
      <c r="D30" s="3">
        <v>150</v>
      </c>
      <c r="E30" s="3">
        <v>15352</v>
      </c>
      <c r="F30" s="3">
        <v>3370</v>
      </c>
      <c r="G30" s="3"/>
      <c r="H30" s="3"/>
      <c r="I30" s="3"/>
      <c r="J30" s="3">
        <v>11048.76</v>
      </c>
      <c r="K30" s="3">
        <v>2114.31</v>
      </c>
      <c r="L30" s="3">
        <v>4384.87</v>
      </c>
      <c r="M30" s="3"/>
      <c r="N30" s="3"/>
    </row>
    <row r="31" spans="1:14" x14ac:dyDescent="0.2">
      <c r="A31" s="9" t="s">
        <v>158</v>
      </c>
      <c r="B31" s="2" t="s">
        <v>155</v>
      </c>
      <c r="C31" s="3">
        <f t="shared" si="0"/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">
      <c r="A32" s="9" t="s">
        <v>159</v>
      </c>
      <c r="B32" s="2" t="s">
        <v>18</v>
      </c>
      <c r="C32" s="3">
        <f t="shared" si="0"/>
        <v>18540</v>
      </c>
      <c r="D32" s="3"/>
      <c r="E32" s="3">
        <v>15200</v>
      </c>
      <c r="F32" s="3">
        <v>3340</v>
      </c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9" t="s">
        <v>160</v>
      </c>
      <c r="B33" s="2" t="s">
        <v>156</v>
      </c>
      <c r="C33" s="3">
        <f t="shared" si="0"/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">
      <c r="A34" s="9" t="s">
        <v>161</v>
      </c>
      <c r="B34" s="2" t="s">
        <v>157</v>
      </c>
      <c r="C34" s="3">
        <f t="shared" si="0"/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A35" s="9" t="s">
        <v>166</v>
      </c>
      <c r="B35" s="2" t="s">
        <v>60</v>
      </c>
      <c r="C35" s="3">
        <f t="shared" si="0"/>
        <v>15567.98</v>
      </c>
      <c r="D35" s="3"/>
      <c r="E35" s="3"/>
      <c r="F35" s="3"/>
      <c r="G35" s="3"/>
      <c r="H35" s="3"/>
      <c r="I35" s="3"/>
      <c r="J35" s="3">
        <v>11100.24</v>
      </c>
      <c r="K35" s="3"/>
      <c r="L35" s="3">
        <v>4467.74</v>
      </c>
      <c r="M35" s="3"/>
      <c r="N35" s="3"/>
    </row>
    <row r="36" spans="1:14" x14ac:dyDescent="0.2">
      <c r="A36" s="9" t="s">
        <v>167</v>
      </c>
      <c r="B36" s="2" t="s">
        <v>53</v>
      </c>
      <c r="C36" s="3">
        <f t="shared" si="0"/>
        <v>37874.33</v>
      </c>
      <c r="D36" s="3"/>
      <c r="E36" s="3">
        <v>12528</v>
      </c>
      <c r="F36" s="3">
        <v>2252</v>
      </c>
      <c r="G36" s="3">
        <v>5344</v>
      </c>
      <c r="H36" s="3"/>
      <c r="I36" s="3"/>
      <c r="J36" s="3">
        <v>11018.08</v>
      </c>
      <c r="K36" s="3">
        <v>2312.9</v>
      </c>
      <c r="L36" s="3">
        <v>4419.3500000000004</v>
      </c>
      <c r="M36" s="3"/>
      <c r="N36" s="3"/>
    </row>
    <row r="37" spans="1:14" x14ac:dyDescent="0.2">
      <c r="A37" s="9" t="s">
        <v>168</v>
      </c>
      <c r="B37" s="2" t="s">
        <v>162</v>
      </c>
      <c r="C37" s="3">
        <f t="shared" si="0"/>
        <v>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">
      <c r="A38" s="9" t="s">
        <v>169</v>
      </c>
      <c r="B38" s="2" t="s">
        <v>163</v>
      </c>
      <c r="C38" s="3">
        <f t="shared" si="0"/>
        <v>10356</v>
      </c>
      <c r="D38" s="3"/>
      <c r="E38" s="3">
        <v>10356</v>
      </c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2">
      <c r="A39" s="9" t="s">
        <v>170</v>
      </c>
      <c r="B39" s="2" t="s">
        <v>106</v>
      </c>
      <c r="C39" s="3">
        <f t="shared" si="0"/>
        <v>3801.66</v>
      </c>
      <c r="D39" s="3">
        <v>1050.7</v>
      </c>
      <c r="E39" s="3"/>
      <c r="F39" s="3"/>
      <c r="G39" s="3">
        <v>1838</v>
      </c>
      <c r="H39" s="3"/>
      <c r="I39" s="3">
        <v>682.96</v>
      </c>
      <c r="J39" s="3"/>
      <c r="K39" s="3"/>
      <c r="L39" s="3"/>
      <c r="M39" s="3"/>
      <c r="N39" s="3">
        <v>229.99999999999994</v>
      </c>
    </row>
    <row r="40" spans="1:14" x14ac:dyDescent="0.2">
      <c r="A40" s="9" t="s">
        <v>171</v>
      </c>
      <c r="B40" s="2" t="s">
        <v>40</v>
      </c>
      <c r="C40" s="3">
        <f t="shared" si="0"/>
        <v>27380.699999999997</v>
      </c>
      <c r="D40" s="3"/>
      <c r="E40" s="3">
        <v>4576</v>
      </c>
      <c r="F40" s="3">
        <v>968</v>
      </c>
      <c r="G40" s="3"/>
      <c r="H40" s="3"/>
      <c r="I40" s="3">
        <v>4390.43</v>
      </c>
      <c r="J40" s="3">
        <v>11100.24</v>
      </c>
      <c r="K40" s="3">
        <v>1846.0300000000002</v>
      </c>
      <c r="L40" s="3">
        <v>4500</v>
      </c>
      <c r="M40" s="3"/>
      <c r="N40" s="3"/>
    </row>
    <row r="41" spans="1:14" x14ac:dyDescent="0.2">
      <c r="A41" s="9" t="s">
        <v>172</v>
      </c>
      <c r="B41" s="2" t="s">
        <v>98</v>
      </c>
      <c r="C41" s="3">
        <f t="shared" si="0"/>
        <v>38000.43</v>
      </c>
      <c r="D41" s="3"/>
      <c r="E41" s="3">
        <v>14664</v>
      </c>
      <c r="F41" s="3">
        <v>2913</v>
      </c>
      <c r="G41" s="3"/>
      <c r="H41" s="3"/>
      <c r="I41" s="3"/>
      <c r="J41" s="3">
        <v>13810.95</v>
      </c>
      <c r="K41" s="3">
        <v>2112.48</v>
      </c>
      <c r="L41" s="3">
        <v>4500</v>
      </c>
      <c r="M41" s="3"/>
      <c r="N41" s="3"/>
    </row>
    <row r="42" spans="1:14" x14ac:dyDescent="0.2">
      <c r="A42" s="9" t="s">
        <v>173</v>
      </c>
      <c r="B42" s="2" t="s">
        <v>164</v>
      </c>
      <c r="C42" s="3">
        <f t="shared" si="0"/>
        <v>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x14ac:dyDescent="0.2">
      <c r="A43" s="9" t="s">
        <v>174</v>
      </c>
      <c r="B43" s="2" t="s">
        <v>56</v>
      </c>
      <c r="C43" s="3">
        <f t="shared" si="0"/>
        <v>29626.93</v>
      </c>
      <c r="D43" s="3"/>
      <c r="E43" s="3">
        <v>7072</v>
      </c>
      <c r="F43" s="3">
        <v>1651</v>
      </c>
      <c r="G43" s="3"/>
      <c r="H43" s="3"/>
      <c r="I43" s="3"/>
      <c r="J43" s="3">
        <v>13875.3</v>
      </c>
      <c r="K43" s="3">
        <v>2528.63</v>
      </c>
      <c r="L43" s="3">
        <v>4500</v>
      </c>
      <c r="M43" s="3"/>
      <c r="N43" s="3"/>
    </row>
    <row r="44" spans="1:14" x14ac:dyDescent="0.2">
      <c r="A44" s="9" t="s">
        <v>175</v>
      </c>
      <c r="B44" s="2" t="s">
        <v>73</v>
      </c>
      <c r="C44" s="3">
        <f t="shared" si="0"/>
        <v>43116.13</v>
      </c>
      <c r="D44" s="3"/>
      <c r="E44" s="3">
        <v>22792</v>
      </c>
      <c r="F44" s="3">
        <v>4433</v>
      </c>
      <c r="G44" s="3"/>
      <c r="H44" s="3"/>
      <c r="I44" s="3"/>
      <c r="J44" s="3">
        <v>11069.28</v>
      </c>
      <c r="K44" s="3">
        <v>741.2</v>
      </c>
      <c r="L44" s="3">
        <v>4080.65</v>
      </c>
      <c r="M44" s="3"/>
      <c r="N44" s="3"/>
    </row>
    <row r="45" spans="1:14" x14ac:dyDescent="0.2">
      <c r="A45" s="9" t="s">
        <v>176</v>
      </c>
      <c r="B45" s="2" t="s">
        <v>62</v>
      </c>
      <c r="C45" s="3">
        <f t="shared" si="0"/>
        <v>4500</v>
      </c>
      <c r="D45" s="3"/>
      <c r="E45" s="3"/>
      <c r="F45" s="3"/>
      <c r="G45" s="3"/>
      <c r="H45" s="3"/>
      <c r="I45" s="3"/>
      <c r="J45" s="3"/>
      <c r="K45" s="3"/>
      <c r="L45" s="3">
        <v>4500</v>
      </c>
      <c r="M45" s="3"/>
      <c r="N45" s="3"/>
    </row>
    <row r="46" spans="1:14" x14ac:dyDescent="0.2">
      <c r="A46" s="9" t="s">
        <v>177</v>
      </c>
      <c r="B46" s="2" t="s">
        <v>27</v>
      </c>
      <c r="C46" s="3">
        <f t="shared" si="0"/>
        <v>42975</v>
      </c>
      <c r="D46" s="3"/>
      <c r="E46" s="3">
        <v>28560</v>
      </c>
      <c r="F46" s="3">
        <v>5940</v>
      </c>
      <c r="G46" s="3"/>
      <c r="H46" s="3"/>
      <c r="I46" s="3"/>
      <c r="J46" s="3"/>
      <c r="K46" s="3"/>
      <c r="L46" s="3">
        <v>4500</v>
      </c>
      <c r="M46" s="3">
        <v>3975</v>
      </c>
      <c r="N46" s="3"/>
    </row>
    <row r="47" spans="1:14" x14ac:dyDescent="0.2">
      <c r="A47" s="9" t="s">
        <v>178</v>
      </c>
      <c r="B47" s="2" t="s">
        <v>19</v>
      </c>
      <c r="C47" s="3">
        <f t="shared" si="0"/>
        <v>21708.44</v>
      </c>
      <c r="D47" s="3"/>
      <c r="E47" s="3">
        <v>3476</v>
      </c>
      <c r="F47" s="3">
        <v>524</v>
      </c>
      <c r="G47" s="3"/>
      <c r="H47" s="3"/>
      <c r="I47" s="3"/>
      <c r="J47" s="3">
        <v>11100.24</v>
      </c>
      <c r="K47" s="3">
        <v>2108.1999999999998</v>
      </c>
      <c r="L47" s="3">
        <v>4500</v>
      </c>
      <c r="M47" s="3"/>
      <c r="N47" s="3"/>
    </row>
    <row r="48" spans="1:14" x14ac:dyDescent="0.2">
      <c r="A48" s="9" t="s">
        <v>179</v>
      </c>
      <c r="B48" s="2" t="s">
        <v>119</v>
      </c>
      <c r="C48" s="3">
        <f t="shared" ref="C48:C83" si="1">SUM(D48:N48)</f>
        <v>1048.5999999999999</v>
      </c>
      <c r="D48" s="3">
        <v>1048.5999999999999</v>
      </c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">
      <c r="A49" s="9" t="s">
        <v>180</v>
      </c>
      <c r="B49" s="2" t="s">
        <v>115</v>
      </c>
      <c r="C49" s="3">
        <f t="shared" si="1"/>
        <v>43996.65</v>
      </c>
      <c r="D49" s="3">
        <v>2097.1999999999998</v>
      </c>
      <c r="E49" s="3">
        <v>13440</v>
      </c>
      <c r="F49" s="3">
        <v>2792</v>
      </c>
      <c r="G49" s="3">
        <v>3981</v>
      </c>
      <c r="H49" s="3"/>
      <c r="I49" s="3">
        <v>4387.6400000000003</v>
      </c>
      <c r="J49" s="3">
        <v>11100.24</v>
      </c>
      <c r="K49" s="3">
        <v>1924.37</v>
      </c>
      <c r="L49" s="3">
        <v>4274.2</v>
      </c>
      <c r="M49" s="3"/>
      <c r="N49" s="3"/>
    </row>
    <row r="50" spans="1:14" x14ac:dyDescent="0.2">
      <c r="A50" s="9" t="s">
        <v>181</v>
      </c>
      <c r="B50" s="2" t="s">
        <v>165</v>
      </c>
      <c r="C50" s="3">
        <f t="shared" si="1"/>
        <v>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2">
      <c r="A51" s="9" t="s">
        <v>182</v>
      </c>
      <c r="B51" s="2" t="s">
        <v>34</v>
      </c>
      <c r="C51" s="3">
        <f t="shared" si="1"/>
        <v>34586.559999999998</v>
      </c>
      <c r="D51" s="3"/>
      <c r="E51" s="3">
        <v>13780</v>
      </c>
      <c r="F51" s="3">
        <v>3050</v>
      </c>
      <c r="G51" s="3"/>
      <c r="H51" s="3"/>
      <c r="I51" s="3"/>
      <c r="J51" s="3">
        <v>11038.52</v>
      </c>
      <c r="K51" s="3">
        <v>2218.04</v>
      </c>
      <c r="L51" s="3">
        <v>4500</v>
      </c>
      <c r="M51" s="3"/>
      <c r="N51" s="3"/>
    </row>
    <row r="52" spans="1:14" x14ac:dyDescent="0.2">
      <c r="A52" s="9" t="s">
        <v>183</v>
      </c>
      <c r="B52" s="2" t="s">
        <v>14</v>
      </c>
      <c r="C52" s="3">
        <f t="shared" si="1"/>
        <v>23821.45</v>
      </c>
      <c r="D52" s="3"/>
      <c r="E52" s="3">
        <v>3552</v>
      </c>
      <c r="F52" s="3"/>
      <c r="G52" s="3"/>
      <c r="H52" s="3"/>
      <c r="I52" s="3"/>
      <c r="J52" s="3">
        <v>13798.150000000001</v>
      </c>
      <c r="K52" s="3">
        <v>1971.3000000000002</v>
      </c>
      <c r="L52" s="3">
        <v>4500</v>
      </c>
      <c r="M52" s="3"/>
      <c r="N52" s="3"/>
    </row>
    <row r="53" spans="1:14" x14ac:dyDescent="0.2">
      <c r="A53" s="9" t="s">
        <v>184</v>
      </c>
      <c r="B53" s="2" t="s">
        <v>116</v>
      </c>
      <c r="C53" s="3">
        <f t="shared" si="1"/>
        <v>1426.56</v>
      </c>
      <c r="D53" s="3">
        <v>1426.56</v>
      </c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2">
      <c r="A54" s="9" t="s">
        <v>185</v>
      </c>
      <c r="B54" s="2" t="s">
        <v>44</v>
      </c>
      <c r="C54" s="3">
        <f t="shared" si="1"/>
        <v>46260.93</v>
      </c>
      <c r="D54" s="3"/>
      <c r="E54" s="3">
        <v>21456</v>
      </c>
      <c r="F54" s="3">
        <v>3798.369999999999</v>
      </c>
      <c r="G54" s="3"/>
      <c r="H54" s="3"/>
      <c r="I54" s="3"/>
      <c r="J54" s="3">
        <v>13875.3</v>
      </c>
      <c r="K54" s="3">
        <v>2631.26</v>
      </c>
      <c r="L54" s="3">
        <v>4500</v>
      </c>
      <c r="M54" s="3"/>
      <c r="N54" s="3"/>
    </row>
    <row r="55" spans="1:14" x14ac:dyDescent="0.2">
      <c r="A55" s="9" t="s">
        <v>186</v>
      </c>
      <c r="B55" s="2" t="s">
        <v>36</v>
      </c>
      <c r="C55" s="3">
        <f t="shared" si="1"/>
        <v>46677.79</v>
      </c>
      <c r="D55" s="3"/>
      <c r="E55" s="3">
        <v>21312</v>
      </c>
      <c r="F55" s="3">
        <v>4308</v>
      </c>
      <c r="G55" s="3"/>
      <c r="H55" s="3"/>
      <c r="I55" s="3"/>
      <c r="J55" s="3">
        <v>13875.3</v>
      </c>
      <c r="K55" s="3">
        <v>2714.7499999999995</v>
      </c>
      <c r="L55" s="3">
        <v>4467.74</v>
      </c>
      <c r="M55" s="3"/>
      <c r="N55" s="3"/>
    </row>
    <row r="56" spans="1:14" x14ac:dyDescent="0.2">
      <c r="A56" s="9" t="s">
        <v>187</v>
      </c>
      <c r="B56" s="2" t="s">
        <v>41</v>
      </c>
      <c r="C56" s="3">
        <f t="shared" si="1"/>
        <v>22785.21</v>
      </c>
      <c r="D56" s="3"/>
      <c r="E56" s="3">
        <v>3960</v>
      </c>
      <c r="F56" s="3">
        <v>665</v>
      </c>
      <c r="G56" s="3"/>
      <c r="H56" s="3"/>
      <c r="I56" s="3"/>
      <c r="J56" s="3">
        <v>11100.24</v>
      </c>
      <c r="K56" s="3">
        <v>2559.9699999999998</v>
      </c>
      <c r="L56" s="3">
        <v>4500</v>
      </c>
      <c r="M56" s="3"/>
      <c r="N56" s="3"/>
    </row>
    <row r="57" spans="1:14" x14ac:dyDescent="0.2">
      <c r="A57" s="9" t="s">
        <v>188</v>
      </c>
      <c r="B57" s="2" t="s">
        <v>74</v>
      </c>
      <c r="C57" s="3">
        <f t="shared" si="1"/>
        <v>21103.5</v>
      </c>
      <c r="D57" s="3"/>
      <c r="E57" s="3">
        <v>8236</v>
      </c>
      <c r="F57" s="3">
        <v>360</v>
      </c>
      <c r="G57" s="3">
        <v>3307.5</v>
      </c>
      <c r="H57" s="3"/>
      <c r="I57" s="3"/>
      <c r="J57" s="3"/>
      <c r="K57" s="3"/>
      <c r="L57" s="3">
        <v>4000</v>
      </c>
      <c r="M57" s="3">
        <v>5200</v>
      </c>
      <c r="N57" s="3"/>
    </row>
    <row r="58" spans="1:14" x14ac:dyDescent="0.2">
      <c r="A58" s="9" t="s">
        <v>189</v>
      </c>
      <c r="B58" s="2" t="s">
        <v>107</v>
      </c>
      <c r="C58" s="3">
        <f t="shared" si="1"/>
        <v>22694.41</v>
      </c>
      <c r="D58" s="3"/>
      <c r="E58" s="3">
        <v>11736</v>
      </c>
      <c r="F58" s="3">
        <v>2002.5199999999993</v>
      </c>
      <c r="G58" s="3"/>
      <c r="H58" s="3"/>
      <c r="I58" s="3"/>
      <c r="J58" s="3"/>
      <c r="K58" s="3">
        <v>2262.6400000000003</v>
      </c>
      <c r="L58" s="3">
        <v>4500</v>
      </c>
      <c r="M58" s="3">
        <v>2193.25</v>
      </c>
      <c r="N58" s="3"/>
    </row>
    <row r="59" spans="1:14" x14ac:dyDescent="0.2">
      <c r="A59" s="9" t="s">
        <v>190</v>
      </c>
      <c r="B59" s="2" t="s">
        <v>121</v>
      </c>
      <c r="C59" s="3">
        <f t="shared" si="1"/>
        <v>49961.560000000005</v>
      </c>
      <c r="D59" s="3"/>
      <c r="E59" s="3">
        <v>25232</v>
      </c>
      <c r="F59" s="3">
        <v>5434</v>
      </c>
      <c r="G59" s="3"/>
      <c r="H59" s="3"/>
      <c r="I59" s="3"/>
      <c r="J59" s="3">
        <v>13875.3</v>
      </c>
      <c r="K59" s="3">
        <v>920.26</v>
      </c>
      <c r="L59" s="3">
        <v>4500</v>
      </c>
      <c r="M59" s="3"/>
      <c r="N59" s="3"/>
    </row>
    <row r="60" spans="1:14" x14ac:dyDescent="0.2">
      <c r="A60" s="9" t="s">
        <v>191</v>
      </c>
      <c r="B60" s="2" t="s">
        <v>37</v>
      </c>
      <c r="C60" s="3">
        <f t="shared" si="1"/>
        <v>150</v>
      </c>
      <c r="D60" s="3">
        <v>150</v>
      </c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x14ac:dyDescent="0.2">
      <c r="A61" s="9" t="s">
        <v>194</v>
      </c>
      <c r="B61" s="2" t="s">
        <v>84</v>
      </c>
      <c r="C61" s="3">
        <f t="shared" si="1"/>
        <v>40163.149999999994</v>
      </c>
      <c r="D61" s="3"/>
      <c r="E61" s="3">
        <v>19440</v>
      </c>
      <c r="F61" s="3">
        <v>4063</v>
      </c>
      <c r="G61" s="3"/>
      <c r="H61" s="3"/>
      <c r="I61" s="3"/>
      <c r="J61" s="3">
        <v>11100.24</v>
      </c>
      <c r="K61" s="3">
        <v>1059.9099999999999</v>
      </c>
      <c r="L61" s="3">
        <v>4500</v>
      </c>
      <c r="M61" s="3"/>
      <c r="N61" s="3"/>
    </row>
    <row r="62" spans="1:14" x14ac:dyDescent="0.2">
      <c r="A62" s="9" t="s">
        <v>195</v>
      </c>
      <c r="B62" s="2" t="s">
        <v>15</v>
      </c>
      <c r="C62" s="3">
        <f t="shared" si="1"/>
        <v>30769.329999999998</v>
      </c>
      <c r="D62" s="3"/>
      <c r="E62" s="3">
        <v>11200</v>
      </c>
      <c r="F62" s="3">
        <v>2066</v>
      </c>
      <c r="G62" s="3"/>
      <c r="H62" s="3"/>
      <c r="I62" s="3"/>
      <c r="J62" s="3">
        <v>11100.24</v>
      </c>
      <c r="K62" s="3">
        <v>1903.0900000000004</v>
      </c>
      <c r="L62" s="3">
        <v>4500</v>
      </c>
      <c r="M62" s="3"/>
      <c r="N62" s="3"/>
    </row>
    <row r="63" spans="1:14" x14ac:dyDescent="0.2">
      <c r="A63" s="9" t="s">
        <v>196</v>
      </c>
      <c r="B63" s="2" t="s">
        <v>99</v>
      </c>
      <c r="C63" s="3">
        <f t="shared" si="1"/>
        <v>19072.68</v>
      </c>
      <c r="D63" s="3"/>
      <c r="E63" s="3"/>
      <c r="F63" s="3"/>
      <c r="G63" s="3"/>
      <c r="H63" s="3"/>
      <c r="I63" s="3"/>
      <c r="J63" s="3">
        <v>13798.150000000001</v>
      </c>
      <c r="K63" s="3">
        <v>774.53</v>
      </c>
      <c r="L63" s="3">
        <v>4500</v>
      </c>
      <c r="M63" s="3"/>
      <c r="N63" s="3"/>
    </row>
    <row r="64" spans="1:14" x14ac:dyDescent="0.2">
      <c r="A64" s="9" t="s">
        <v>197</v>
      </c>
      <c r="B64" s="2" t="s">
        <v>20</v>
      </c>
      <c r="C64" s="3">
        <f t="shared" si="1"/>
        <v>15538.52</v>
      </c>
      <c r="D64" s="3"/>
      <c r="E64" s="3"/>
      <c r="F64" s="3"/>
      <c r="G64" s="3"/>
      <c r="H64" s="3"/>
      <c r="I64" s="3"/>
      <c r="J64" s="3">
        <v>11038.52</v>
      </c>
      <c r="K64" s="3"/>
      <c r="L64" s="3">
        <v>4500</v>
      </c>
      <c r="M64" s="3"/>
      <c r="N64" s="3"/>
    </row>
    <row r="65" spans="1:14" x14ac:dyDescent="0.2">
      <c r="A65" s="9" t="s">
        <v>198</v>
      </c>
      <c r="B65" s="2" t="s">
        <v>23</v>
      </c>
      <c r="C65" s="3">
        <f t="shared" si="1"/>
        <v>36476.6</v>
      </c>
      <c r="D65" s="3"/>
      <c r="E65" s="3">
        <v>14056</v>
      </c>
      <c r="F65" s="3">
        <v>2349.6600000000003</v>
      </c>
      <c r="G65" s="3"/>
      <c r="H65" s="3"/>
      <c r="I65" s="3"/>
      <c r="J65" s="3">
        <v>13875.3</v>
      </c>
      <c r="K65" s="3">
        <v>1695.64</v>
      </c>
      <c r="L65" s="3">
        <v>4500</v>
      </c>
      <c r="M65" s="3"/>
      <c r="N65" s="3"/>
    </row>
    <row r="66" spans="1:14" x14ac:dyDescent="0.2">
      <c r="A66" s="9" t="s">
        <v>199</v>
      </c>
      <c r="B66" s="2" t="s">
        <v>93</v>
      </c>
      <c r="C66" s="3">
        <f t="shared" si="1"/>
        <v>1464.3899999999999</v>
      </c>
      <c r="D66" s="3">
        <v>150</v>
      </c>
      <c r="E66" s="3">
        <v>700</v>
      </c>
      <c r="F66" s="3">
        <v>140</v>
      </c>
      <c r="G66" s="3"/>
      <c r="H66" s="3"/>
      <c r="I66" s="3">
        <v>474.39</v>
      </c>
      <c r="J66" s="3"/>
      <c r="K66" s="3"/>
      <c r="L66" s="3"/>
      <c r="M66" s="3"/>
      <c r="N66" s="3"/>
    </row>
    <row r="67" spans="1:14" x14ac:dyDescent="0.2">
      <c r="A67" s="9" t="s">
        <v>200</v>
      </c>
      <c r="B67" s="2" t="s">
        <v>117</v>
      </c>
      <c r="C67" s="3">
        <f t="shared" si="1"/>
        <v>28155.460000000003</v>
      </c>
      <c r="D67" s="3"/>
      <c r="E67" s="3">
        <v>6320</v>
      </c>
      <c r="F67" s="3">
        <v>1400</v>
      </c>
      <c r="G67" s="3"/>
      <c r="H67" s="3"/>
      <c r="I67" s="3"/>
      <c r="J67" s="3">
        <v>13798.150000000001</v>
      </c>
      <c r="K67" s="3">
        <v>2137.3100000000004</v>
      </c>
      <c r="L67" s="3">
        <v>4500</v>
      </c>
      <c r="M67" s="3"/>
      <c r="N67" s="3"/>
    </row>
    <row r="68" spans="1:14" x14ac:dyDescent="0.2">
      <c r="A68" s="9" t="s">
        <v>201</v>
      </c>
      <c r="B68" s="2" t="s">
        <v>75</v>
      </c>
      <c r="C68" s="3">
        <f t="shared" si="1"/>
        <v>39577.89</v>
      </c>
      <c r="D68" s="3"/>
      <c r="E68" s="3">
        <v>20264</v>
      </c>
      <c r="F68" s="3">
        <v>4133</v>
      </c>
      <c r="G68" s="3"/>
      <c r="H68" s="3"/>
      <c r="I68" s="3"/>
      <c r="J68" s="3">
        <v>11100.24</v>
      </c>
      <c r="K68" s="3"/>
      <c r="L68" s="3">
        <v>4080.65</v>
      </c>
      <c r="M68" s="3"/>
      <c r="N68" s="3"/>
    </row>
    <row r="69" spans="1:14" x14ac:dyDescent="0.2">
      <c r="A69" s="9" t="s">
        <v>202</v>
      </c>
      <c r="B69" s="2" t="s">
        <v>28</v>
      </c>
      <c r="C69" s="3">
        <f t="shared" si="1"/>
        <v>3995.7799999999997</v>
      </c>
      <c r="D69" s="3">
        <v>1050.3399999999999</v>
      </c>
      <c r="E69" s="3"/>
      <c r="F69" s="3"/>
      <c r="G69" s="3"/>
      <c r="H69" s="3"/>
      <c r="I69" s="3">
        <v>2814.9</v>
      </c>
      <c r="J69" s="3"/>
      <c r="K69" s="3"/>
      <c r="L69" s="3"/>
      <c r="M69" s="3"/>
      <c r="N69" s="3">
        <v>130.54</v>
      </c>
    </row>
    <row r="70" spans="1:14" x14ac:dyDescent="0.2">
      <c r="A70" s="9" t="s">
        <v>203</v>
      </c>
      <c r="B70" s="2" t="s">
        <v>57</v>
      </c>
      <c r="C70" s="3">
        <f t="shared" si="1"/>
        <v>75</v>
      </c>
      <c r="D70" s="3">
        <v>75</v>
      </c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x14ac:dyDescent="0.2">
      <c r="A71" s="9" t="s">
        <v>204</v>
      </c>
      <c r="B71" s="2" t="s">
        <v>192</v>
      </c>
      <c r="C71" s="3">
        <f t="shared" si="1"/>
        <v>19987.810000000001</v>
      </c>
      <c r="D71" s="3"/>
      <c r="E71" s="3"/>
      <c r="F71" s="3"/>
      <c r="G71" s="3"/>
      <c r="H71" s="3"/>
      <c r="I71" s="3">
        <v>1715.21</v>
      </c>
      <c r="J71" s="3">
        <v>13772.6</v>
      </c>
      <c r="K71" s="3"/>
      <c r="L71" s="3">
        <v>4500</v>
      </c>
      <c r="M71" s="3"/>
      <c r="N71" s="3"/>
    </row>
    <row r="72" spans="1:14" x14ac:dyDescent="0.2">
      <c r="A72" s="9" t="s">
        <v>205</v>
      </c>
      <c r="B72" s="2" t="s">
        <v>193</v>
      </c>
      <c r="C72" s="3">
        <f t="shared" si="1"/>
        <v>11120</v>
      </c>
      <c r="D72" s="3"/>
      <c r="E72" s="3">
        <v>11120</v>
      </c>
      <c r="F72" s="3"/>
      <c r="G72" s="3"/>
      <c r="H72" s="3"/>
      <c r="I72" s="3"/>
      <c r="J72" s="3"/>
      <c r="K72" s="3"/>
      <c r="L72" s="3"/>
      <c r="M72" s="3"/>
      <c r="N72" s="3"/>
    </row>
    <row r="73" spans="1:14" x14ac:dyDescent="0.2">
      <c r="A73" s="9" t="s">
        <v>207</v>
      </c>
      <c r="B73" s="2" t="s">
        <v>206</v>
      </c>
      <c r="C73" s="3">
        <f t="shared" si="1"/>
        <v>0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x14ac:dyDescent="0.2">
      <c r="A74" s="9"/>
      <c r="B74" s="2" t="s">
        <v>208</v>
      </c>
      <c r="C74" s="3">
        <f>SUM(D74:N74)</f>
        <v>9802.1299999999992</v>
      </c>
      <c r="D74" s="3"/>
      <c r="E74" s="3">
        <v>1430</v>
      </c>
      <c r="F74" s="3">
        <v>241</v>
      </c>
      <c r="G74" s="3">
        <v>1686.25</v>
      </c>
      <c r="H74" s="3">
        <v>80</v>
      </c>
      <c r="I74" s="3"/>
      <c r="J74" s="3">
        <v>3293.93</v>
      </c>
      <c r="K74" s="3">
        <v>2364.0500000000002</v>
      </c>
      <c r="L74" s="3">
        <v>706.9</v>
      </c>
      <c r="M74" s="3"/>
      <c r="N74" s="3"/>
    </row>
    <row r="75" spans="1:14" x14ac:dyDescent="0.2">
      <c r="A75" s="9" t="s">
        <v>210</v>
      </c>
      <c r="B75" s="2" t="s">
        <v>94</v>
      </c>
      <c r="C75" s="3">
        <f t="shared" si="1"/>
        <v>51174.99</v>
      </c>
      <c r="D75" s="3"/>
      <c r="E75" s="3">
        <v>26160</v>
      </c>
      <c r="F75" s="3">
        <v>5411</v>
      </c>
      <c r="G75" s="3"/>
      <c r="H75" s="3">
        <v>2595</v>
      </c>
      <c r="I75" s="3"/>
      <c r="J75" s="3">
        <v>11100.24</v>
      </c>
      <c r="K75" s="3">
        <v>1408.75</v>
      </c>
      <c r="L75" s="3">
        <v>4500</v>
      </c>
      <c r="M75" s="3"/>
      <c r="N75" s="3"/>
    </row>
    <row r="76" spans="1:14" x14ac:dyDescent="0.2">
      <c r="A76" s="9" t="s">
        <v>212</v>
      </c>
      <c r="B76" s="2" t="s">
        <v>209</v>
      </c>
      <c r="C76" s="3">
        <f t="shared" si="1"/>
        <v>8588</v>
      </c>
      <c r="D76" s="3"/>
      <c r="E76" s="3">
        <v>8588</v>
      </c>
      <c r="F76" s="3"/>
      <c r="G76" s="3"/>
      <c r="H76" s="3"/>
      <c r="I76" s="3"/>
      <c r="J76" s="3"/>
      <c r="K76" s="3"/>
      <c r="L76" s="3"/>
      <c r="M76" s="3"/>
      <c r="N76" s="3"/>
    </row>
    <row r="77" spans="1:14" x14ac:dyDescent="0.2">
      <c r="A77" s="9" t="s">
        <v>213</v>
      </c>
      <c r="B77" s="2" t="s">
        <v>29</v>
      </c>
      <c r="C77" s="3">
        <f t="shared" si="1"/>
        <v>3996.0699999999997</v>
      </c>
      <c r="D77" s="3">
        <v>1050.7</v>
      </c>
      <c r="E77" s="3"/>
      <c r="F77" s="3"/>
      <c r="G77" s="3"/>
      <c r="H77" s="3"/>
      <c r="I77" s="3">
        <v>2814.83</v>
      </c>
      <c r="J77" s="3"/>
      <c r="K77" s="3"/>
      <c r="L77" s="3"/>
      <c r="M77" s="3"/>
      <c r="N77" s="3">
        <v>130.54</v>
      </c>
    </row>
    <row r="78" spans="1:14" x14ac:dyDescent="0.2">
      <c r="A78" s="9" t="s">
        <v>219</v>
      </c>
      <c r="B78" s="2" t="s">
        <v>214</v>
      </c>
      <c r="C78" s="3">
        <f t="shared" si="1"/>
        <v>0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x14ac:dyDescent="0.2">
      <c r="A79" s="9" t="s">
        <v>220</v>
      </c>
      <c r="B79" s="2" t="s">
        <v>70</v>
      </c>
      <c r="C79" s="3">
        <f t="shared" si="1"/>
        <v>25293.279999999999</v>
      </c>
      <c r="D79" s="3"/>
      <c r="E79" s="3">
        <v>9724</v>
      </c>
      <c r="F79" s="3"/>
      <c r="G79" s="3"/>
      <c r="H79" s="3"/>
      <c r="I79" s="3"/>
      <c r="J79" s="3">
        <v>11069.28</v>
      </c>
      <c r="K79" s="3"/>
      <c r="L79" s="3">
        <v>4500</v>
      </c>
      <c r="M79" s="3"/>
      <c r="N79" s="3"/>
    </row>
    <row r="80" spans="1:14" x14ac:dyDescent="0.2">
      <c r="A80" s="9" t="s">
        <v>221</v>
      </c>
      <c r="B80" s="2" t="s">
        <v>85</v>
      </c>
      <c r="C80" s="3">
        <f t="shared" si="1"/>
        <v>27467.759999999998</v>
      </c>
      <c r="D80" s="3"/>
      <c r="E80" s="3">
        <v>5712</v>
      </c>
      <c r="F80" s="3">
        <v>983</v>
      </c>
      <c r="G80" s="3"/>
      <c r="H80" s="3"/>
      <c r="I80" s="3"/>
      <c r="J80" s="3">
        <v>13875.3</v>
      </c>
      <c r="K80" s="3">
        <v>2397.46</v>
      </c>
      <c r="L80" s="3">
        <v>4500</v>
      </c>
      <c r="M80" s="3"/>
      <c r="N80" s="3"/>
    </row>
    <row r="81" spans="1:14" x14ac:dyDescent="0.2">
      <c r="A81" s="9" t="s">
        <v>222</v>
      </c>
      <c r="B81" s="2" t="s">
        <v>112</v>
      </c>
      <c r="C81" s="3">
        <f t="shared" si="1"/>
        <v>29282.22</v>
      </c>
      <c r="D81" s="3"/>
      <c r="E81" s="3">
        <v>7836</v>
      </c>
      <c r="F81" s="3">
        <v>1279</v>
      </c>
      <c r="G81" s="3"/>
      <c r="H81" s="3"/>
      <c r="I81" s="3"/>
      <c r="J81" s="3">
        <v>13875.3</v>
      </c>
      <c r="K81" s="3">
        <v>1791.92</v>
      </c>
      <c r="L81" s="3">
        <v>4500</v>
      </c>
      <c r="M81" s="3"/>
      <c r="N81" s="3"/>
    </row>
    <row r="82" spans="1:14" x14ac:dyDescent="0.2">
      <c r="A82" s="9" t="s">
        <v>223</v>
      </c>
      <c r="B82" s="2" t="s">
        <v>76</v>
      </c>
      <c r="C82" s="3">
        <f t="shared" si="1"/>
        <v>19619.169999999998</v>
      </c>
      <c r="D82" s="3"/>
      <c r="E82" s="3"/>
      <c r="F82" s="3"/>
      <c r="G82" s="3"/>
      <c r="H82" s="3"/>
      <c r="I82" s="3"/>
      <c r="J82" s="3">
        <v>13759.9</v>
      </c>
      <c r="K82" s="3">
        <v>1359.2700000000002</v>
      </c>
      <c r="L82" s="3">
        <v>4500</v>
      </c>
      <c r="M82" s="3"/>
      <c r="N82" s="3"/>
    </row>
    <row r="83" spans="1:14" x14ac:dyDescent="0.2">
      <c r="A83" s="9" t="s">
        <v>224</v>
      </c>
      <c r="B83" s="2" t="s">
        <v>215</v>
      </c>
      <c r="C83" s="3">
        <f t="shared" si="1"/>
        <v>0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x14ac:dyDescent="0.2">
      <c r="A84" s="9" t="s">
        <v>225</v>
      </c>
      <c r="B84" s="2" t="s">
        <v>49</v>
      </c>
      <c r="C84" s="3">
        <f t="shared" ref="C84:C128" si="2">SUM(D84:N84)</f>
        <v>10325</v>
      </c>
      <c r="D84" s="3"/>
      <c r="E84" s="3">
        <v>3384</v>
      </c>
      <c r="F84" s="3">
        <v>738</v>
      </c>
      <c r="G84" s="3"/>
      <c r="H84" s="3">
        <v>1703</v>
      </c>
      <c r="I84" s="3"/>
      <c r="J84" s="3"/>
      <c r="K84" s="3"/>
      <c r="L84" s="3">
        <v>4500</v>
      </c>
      <c r="M84" s="3"/>
      <c r="N84" s="3"/>
    </row>
    <row r="85" spans="1:14" x14ac:dyDescent="0.2">
      <c r="A85" s="9" t="s">
        <v>226</v>
      </c>
      <c r="B85" s="2" t="s">
        <v>77</v>
      </c>
      <c r="C85" s="3">
        <f t="shared" si="2"/>
        <v>13646.6</v>
      </c>
      <c r="D85" s="3"/>
      <c r="E85" s="3">
        <v>7360</v>
      </c>
      <c r="F85" s="3">
        <v>1284</v>
      </c>
      <c r="G85" s="3"/>
      <c r="H85" s="3"/>
      <c r="I85" s="3"/>
      <c r="J85" s="3"/>
      <c r="K85" s="3">
        <v>502.6</v>
      </c>
      <c r="L85" s="3">
        <v>4500</v>
      </c>
      <c r="M85" s="3"/>
      <c r="N85" s="3"/>
    </row>
    <row r="86" spans="1:14" x14ac:dyDescent="0.2">
      <c r="A86" s="9" t="s">
        <v>227</v>
      </c>
      <c r="B86" s="2" t="s">
        <v>216</v>
      </c>
      <c r="C86" s="3">
        <f t="shared" si="2"/>
        <v>0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x14ac:dyDescent="0.2">
      <c r="A87" s="9" t="s">
        <v>228</v>
      </c>
      <c r="B87" s="2" t="s">
        <v>63</v>
      </c>
      <c r="C87" s="3">
        <f t="shared" si="2"/>
        <v>27004.01</v>
      </c>
      <c r="D87" s="3">
        <v>187.58</v>
      </c>
      <c r="E87" s="3">
        <v>6096</v>
      </c>
      <c r="F87" s="3">
        <v>1074</v>
      </c>
      <c r="G87" s="3">
        <v>1838</v>
      </c>
      <c r="H87" s="3"/>
      <c r="I87" s="3"/>
      <c r="J87" s="3">
        <v>11048.76</v>
      </c>
      <c r="K87" s="3">
        <v>2374.8000000000002</v>
      </c>
      <c r="L87" s="3">
        <v>4384.87</v>
      </c>
      <c r="M87" s="3"/>
      <c r="N87" s="3"/>
    </row>
    <row r="88" spans="1:14" x14ac:dyDescent="0.2">
      <c r="A88" s="9" t="s">
        <v>229</v>
      </c>
      <c r="B88" s="2" t="s">
        <v>100</v>
      </c>
      <c r="C88" s="3">
        <f t="shared" si="2"/>
        <v>15295</v>
      </c>
      <c r="D88" s="3"/>
      <c r="E88" s="3">
        <v>6820</v>
      </c>
      <c r="F88" s="3"/>
      <c r="G88" s="3"/>
      <c r="H88" s="3"/>
      <c r="I88" s="3"/>
      <c r="J88" s="3"/>
      <c r="K88" s="3"/>
      <c r="L88" s="3">
        <v>4500</v>
      </c>
      <c r="M88" s="3">
        <v>3975</v>
      </c>
      <c r="N88" s="3"/>
    </row>
    <row r="89" spans="1:14" x14ac:dyDescent="0.2">
      <c r="A89" s="9" t="s">
        <v>230</v>
      </c>
      <c r="B89" s="2" t="s">
        <v>30</v>
      </c>
      <c r="C89" s="3">
        <f t="shared" si="2"/>
        <v>26659.3</v>
      </c>
      <c r="D89" s="3"/>
      <c r="E89" s="3">
        <v>8284</v>
      </c>
      <c r="F89" s="3"/>
      <c r="G89" s="3"/>
      <c r="H89" s="3"/>
      <c r="I89" s="3"/>
      <c r="J89" s="3">
        <v>13875.3</v>
      </c>
      <c r="K89" s="3"/>
      <c r="L89" s="3">
        <v>4500</v>
      </c>
      <c r="M89" s="3"/>
      <c r="N89" s="3"/>
    </row>
    <row r="90" spans="1:14" x14ac:dyDescent="0.2">
      <c r="A90" s="9" t="s">
        <v>231</v>
      </c>
      <c r="B90" s="2" t="s">
        <v>217</v>
      </c>
      <c r="C90" s="3">
        <f t="shared" si="2"/>
        <v>16200.070000000002</v>
      </c>
      <c r="D90" s="3">
        <v>1050.7</v>
      </c>
      <c r="E90" s="3">
        <v>12204</v>
      </c>
      <c r="F90" s="3"/>
      <c r="G90" s="3"/>
      <c r="H90" s="3"/>
      <c r="I90" s="3">
        <v>2814.83</v>
      </c>
      <c r="J90" s="3"/>
      <c r="K90" s="3"/>
      <c r="L90" s="3"/>
      <c r="M90" s="3"/>
      <c r="N90" s="3">
        <v>130.54</v>
      </c>
    </row>
    <row r="91" spans="1:14" x14ac:dyDescent="0.2">
      <c r="A91" s="9" t="s">
        <v>232</v>
      </c>
      <c r="B91" s="2" t="s">
        <v>113</v>
      </c>
      <c r="C91" s="3">
        <f t="shared" si="2"/>
        <v>39325.72</v>
      </c>
      <c r="D91" s="3"/>
      <c r="E91" s="3">
        <v>13752</v>
      </c>
      <c r="F91" s="3">
        <v>2952</v>
      </c>
      <c r="G91" s="3">
        <v>5031.5</v>
      </c>
      <c r="H91" s="3"/>
      <c r="I91" s="3"/>
      <c r="J91" s="3">
        <v>11059.16</v>
      </c>
      <c r="K91" s="3">
        <v>2031.06</v>
      </c>
      <c r="L91" s="3">
        <v>4500</v>
      </c>
      <c r="M91" s="3"/>
      <c r="N91" s="3"/>
    </row>
    <row r="92" spans="1:14" x14ac:dyDescent="0.2">
      <c r="A92" s="9" t="s">
        <v>233</v>
      </c>
      <c r="B92" s="2" t="s">
        <v>24</v>
      </c>
      <c r="C92" s="3">
        <f t="shared" si="2"/>
        <v>4769.01</v>
      </c>
      <c r="D92" s="3">
        <v>1578.38</v>
      </c>
      <c r="E92" s="3"/>
      <c r="F92" s="3"/>
      <c r="G92" s="3"/>
      <c r="H92" s="3"/>
      <c r="I92" s="3">
        <v>2814.83</v>
      </c>
      <c r="J92" s="3"/>
      <c r="K92" s="3"/>
      <c r="L92" s="3"/>
      <c r="M92" s="3"/>
      <c r="N92" s="3">
        <v>375.79999999999995</v>
      </c>
    </row>
    <row r="93" spans="1:14" x14ac:dyDescent="0.2">
      <c r="A93" s="9" t="s">
        <v>234</v>
      </c>
      <c r="B93" s="2" t="s">
        <v>218</v>
      </c>
      <c r="C93" s="3">
        <f t="shared" si="2"/>
        <v>0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x14ac:dyDescent="0.2">
      <c r="A94" s="9" t="s">
        <v>235</v>
      </c>
      <c r="B94" s="2" t="s">
        <v>38</v>
      </c>
      <c r="C94" s="3">
        <f t="shared" si="2"/>
        <v>22200.02</v>
      </c>
      <c r="D94" s="3">
        <v>2099.3000000000002</v>
      </c>
      <c r="E94" s="3"/>
      <c r="F94" s="3"/>
      <c r="G94" s="3">
        <v>312.5</v>
      </c>
      <c r="H94" s="3"/>
      <c r="I94" s="3">
        <v>2814.83</v>
      </c>
      <c r="J94" s="3">
        <v>11069.28</v>
      </c>
      <c r="K94" s="3">
        <v>1342.5400000000002</v>
      </c>
      <c r="L94" s="3">
        <v>4431.03</v>
      </c>
      <c r="M94" s="3"/>
      <c r="N94" s="3">
        <v>130.54</v>
      </c>
    </row>
    <row r="95" spans="1:14" x14ac:dyDescent="0.2">
      <c r="A95" s="9" t="s">
        <v>236</v>
      </c>
      <c r="B95" s="2" t="s">
        <v>101</v>
      </c>
      <c r="C95" s="3">
        <f t="shared" si="2"/>
        <v>39708.810000000005</v>
      </c>
      <c r="D95" s="3"/>
      <c r="E95" s="3">
        <v>19380</v>
      </c>
      <c r="F95" s="3">
        <v>4143</v>
      </c>
      <c r="G95" s="3"/>
      <c r="H95" s="3"/>
      <c r="I95" s="3"/>
      <c r="J95" s="3">
        <v>11048.76</v>
      </c>
      <c r="K95" s="3">
        <v>637.04999999999995</v>
      </c>
      <c r="L95" s="3">
        <v>4500</v>
      </c>
      <c r="M95" s="3"/>
      <c r="N95" s="3"/>
    </row>
    <row r="96" spans="1:14" x14ac:dyDescent="0.2">
      <c r="A96" s="9" t="s">
        <v>237</v>
      </c>
      <c r="B96" s="2" t="s">
        <v>114</v>
      </c>
      <c r="C96" s="3">
        <f t="shared" si="2"/>
        <v>21356</v>
      </c>
      <c r="D96" s="3"/>
      <c r="E96" s="3">
        <v>14144</v>
      </c>
      <c r="F96" s="3">
        <v>2712</v>
      </c>
      <c r="G96" s="3"/>
      <c r="H96" s="3"/>
      <c r="I96" s="3"/>
      <c r="J96" s="3"/>
      <c r="K96" s="3"/>
      <c r="L96" s="3">
        <v>4500</v>
      </c>
      <c r="M96" s="3"/>
      <c r="N96" s="3"/>
    </row>
    <row r="97" spans="1:14" x14ac:dyDescent="0.2">
      <c r="A97" s="9" t="s">
        <v>238</v>
      </c>
      <c r="B97" s="2" t="s">
        <v>102</v>
      </c>
      <c r="C97" s="3">
        <f t="shared" si="2"/>
        <v>150</v>
      </c>
      <c r="D97" s="3">
        <v>150</v>
      </c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x14ac:dyDescent="0.2">
      <c r="A98" s="9" t="s">
        <v>239</v>
      </c>
      <c r="B98" s="2" t="s">
        <v>120</v>
      </c>
      <c r="C98" s="3">
        <f t="shared" si="2"/>
        <v>10518.92</v>
      </c>
      <c r="D98" s="3">
        <v>1573.8200000000002</v>
      </c>
      <c r="E98" s="3"/>
      <c r="F98" s="3"/>
      <c r="G98" s="3">
        <v>4161</v>
      </c>
      <c r="H98" s="3"/>
      <c r="I98" s="3">
        <v>4653.5599999999995</v>
      </c>
      <c r="J98" s="3"/>
      <c r="K98" s="3"/>
      <c r="L98" s="3"/>
      <c r="M98" s="3"/>
      <c r="N98" s="3">
        <v>130.54</v>
      </c>
    </row>
    <row r="99" spans="1:14" x14ac:dyDescent="0.2">
      <c r="A99" s="9" t="s">
        <v>240</v>
      </c>
      <c r="B99" s="2" t="s">
        <v>64</v>
      </c>
      <c r="C99" s="3">
        <f t="shared" si="2"/>
        <v>28066</v>
      </c>
      <c r="D99" s="3"/>
      <c r="E99" s="3">
        <v>19720</v>
      </c>
      <c r="F99" s="3">
        <v>3846</v>
      </c>
      <c r="G99" s="3"/>
      <c r="H99" s="3"/>
      <c r="I99" s="3"/>
      <c r="J99" s="3"/>
      <c r="K99" s="3"/>
      <c r="L99" s="3">
        <v>4500</v>
      </c>
      <c r="M99" s="3"/>
      <c r="N99" s="3"/>
    </row>
    <row r="100" spans="1:14" x14ac:dyDescent="0.2">
      <c r="A100" s="9" t="s">
        <v>246</v>
      </c>
      <c r="B100" s="2" t="s">
        <v>241</v>
      </c>
      <c r="C100" s="3">
        <f t="shared" si="2"/>
        <v>0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x14ac:dyDescent="0.2">
      <c r="A101" s="9" t="s">
        <v>247</v>
      </c>
      <c r="B101" s="2" t="s">
        <v>242</v>
      </c>
      <c r="C101" s="3">
        <f t="shared" si="2"/>
        <v>0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x14ac:dyDescent="0.2">
      <c r="A102" s="9" t="s">
        <v>248</v>
      </c>
      <c r="B102" s="2" t="s">
        <v>122</v>
      </c>
      <c r="C102" s="3">
        <f t="shared" si="2"/>
        <v>31830.959999999999</v>
      </c>
      <c r="D102" s="3"/>
      <c r="E102" s="3">
        <v>12896</v>
      </c>
      <c r="F102" s="3">
        <v>2968</v>
      </c>
      <c r="G102" s="3"/>
      <c r="H102" s="3"/>
      <c r="I102" s="3"/>
      <c r="J102" s="3">
        <v>11100.24</v>
      </c>
      <c r="K102" s="3">
        <v>366.72</v>
      </c>
      <c r="L102" s="3">
        <v>4500</v>
      </c>
      <c r="M102" s="3"/>
      <c r="N102" s="3"/>
    </row>
    <row r="103" spans="1:14" x14ac:dyDescent="0.2">
      <c r="A103" s="9" t="s">
        <v>249</v>
      </c>
      <c r="B103" s="2" t="s">
        <v>243</v>
      </c>
      <c r="C103" s="3">
        <f t="shared" si="2"/>
        <v>0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x14ac:dyDescent="0.2">
      <c r="A104" s="9" t="s">
        <v>211</v>
      </c>
      <c r="B104" s="2" t="s">
        <v>78</v>
      </c>
      <c r="C104" s="3">
        <f t="shared" si="2"/>
        <v>35941.24</v>
      </c>
      <c r="D104" s="3"/>
      <c r="E104" s="3">
        <v>20240</v>
      </c>
      <c r="F104" s="3">
        <v>4601</v>
      </c>
      <c r="G104" s="3"/>
      <c r="H104" s="3"/>
      <c r="I104" s="3"/>
      <c r="J104" s="3">
        <v>11100.24</v>
      </c>
      <c r="K104" s="3"/>
      <c r="L104" s="3"/>
      <c r="M104" s="3"/>
      <c r="N104" s="3"/>
    </row>
    <row r="105" spans="1:14" x14ac:dyDescent="0.2">
      <c r="A105" s="9" t="s">
        <v>250</v>
      </c>
      <c r="B105" s="2" t="s">
        <v>86</v>
      </c>
      <c r="C105" s="3">
        <f t="shared" si="2"/>
        <v>44085.19</v>
      </c>
      <c r="D105" s="3">
        <v>524.65</v>
      </c>
      <c r="E105" s="3">
        <v>16400</v>
      </c>
      <c r="F105" s="3">
        <v>3606</v>
      </c>
      <c r="G105" s="3">
        <v>6135.25</v>
      </c>
      <c r="H105" s="3">
        <v>60</v>
      </c>
      <c r="I105" s="3">
        <v>1791.31</v>
      </c>
      <c r="J105" s="3">
        <v>11100.24</v>
      </c>
      <c r="K105" s="3"/>
      <c r="L105" s="3">
        <v>4467.74</v>
      </c>
      <c r="M105" s="3"/>
      <c r="N105" s="3"/>
    </row>
    <row r="106" spans="1:14" x14ac:dyDescent="0.2">
      <c r="A106" s="9" t="s">
        <v>251</v>
      </c>
      <c r="B106" s="2" t="s">
        <v>108</v>
      </c>
      <c r="C106" s="3">
        <f t="shared" si="2"/>
        <v>48519.740000000005</v>
      </c>
      <c r="D106" s="3">
        <v>1049.3</v>
      </c>
      <c r="E106" s="3">
        <v>22116</v>
      </c>
      <c r="F106" s="3">
        <v>4331</v>
      </c>
      <c r="G106" s="3"/>
      <c r="H106" s="3"/>
      <c r="I106" s="3">
        <v>637.08000000000004</v>
      </c>
      <c r="J106" s="3">
        <v>13875.300000000003</v>
      </c>
      <c r="K106" s="3">
        <v>2140.09</v>
      </c>
      <c r="L106" s="3">
        <v>4370.97</v>
      </c>
      <c r="M106" s="3"/>
      <c r="N106" s="3"/>
    </row>
    <row r="107" spans="1:14" x14ac:dyDescent="0.2">
      <c r="A107" s="9" t="s">
        <v>252</v>
      </c>
      <c r="B107" s="2" t="s">
        <v>65</v>
      </c>
      <c r="C107" s="3">
        <f t="shared" si="2"/>
        <v>27024.890000000003</v>
      </c>
      <c r="D107" s="3"/>
      <c r="E107" s="3">
        <v>9672</v>
      </c>
      <c r="F107" s="3">
        <v>2172</v>
      </c>
      <c r="G107" s="3"/>
      <c r="H107" s="3"/>
      <c r="I107" s="3"/>
      <c r="J107" s="3">
        <v>11100.240000000002</v>
      </c>
      <c r="K107" s="3"/>
      <c r="L107" s="3">
        <v>4080.65</v>
      </c>
      <c r="M107" s="3"/>
      <c r="N107" s="3"/>
    </row>
    <row r="108" spans="1:14" x14ac:dyDescent="0.2">
      <c r="A108" s="9" t="s">
        <v>253</v>
      </c>
      <c r="B108" s="2" t="s">
        <v>95</v>
      </c>
      <c r="C108" s="3">
        <f t="shared" si="2"/>
        <v>46161.48</v>
      </c>
      <c r="D108" s="3">
        <v>1050.7</v>
      </c>
      <c r="E108" s="3">
        <v>18432</v>
      </c>
      <c r="F108" s="3">
        <v>3492</v>
      </c>
      <c r="G108" s="3"/>
      <c r="H108" s="3"/>
      <c r="I108" s="3">
        <v>2814.83</v>
      </c>
      <c r="J108" s="3">
        <v>13875.3</v>
      </c>
      <c r="K108" s="3">
        <v>1935.0800000000002</v>
      </c>
      <c r="L108" s="3">
        <v>4431.03</v>
      </c>
      <c r="M108" s="3"/>
      <c r="N108" s="3">
        <v>130.54</v>
      </c>
    </row>
    <row r="109" spans="1:14" x14ac:dyDescent="0.2">
      <c r="A109" s="9" t="s">
        <v>254</v>
      </c>
      <c r="B109" s="2" t="s">
        <v>244</v>
      </c>
      <c r="C109" s="3">
        <f t="shared" si="2"/>
        <v>0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x14ac:dyDescent="0.2">
      <c r="A110" s="9" t="s">
        <v>255</v>
      </c>
      <c r="B110" s="2" t="s">
        <v>50</v>
      </c>
      <c r="C110" s="3">
        <f t="shared" si="2"/>
        <v>19855.500000000004</v>
      </c>
      <c r="D110" s="3">
        <v>1049.3</v>
      </c>
      <c r="E110" s="3"/>
      <c r="F110" s="3"/>
      <c r="G110" s="3"/>
      <c r="H110" s="3"/>
      <c r="I110" s="3">
        <v>637.08000000000004</v>
      </c>
      <c r="J110" s="3">
        <v>13798.150000000001</v>
      </c>
      <c r="K110" s="3"/>
      <c r="L110" s="3">
        <v>4370.97</v>
      </c>
      <c r="M110" s="3"/>
      <c r="N110" s="3"/>
    </row>
    <row r="111" spans="1:14" x14ac:dyDescent="0.2">
      <c r="A111" s="9" t="s">
        <v>256</v>
      </c>
      <c r="B111" s="2" t="s">
        <v>245</v>
      </c>
      <c r="C111" s="3">
        <f t="shared" si="2"/>
        <v>0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x14ac:dyDescent="0.2">
      <c r="A112" s="9" t="s">
        <v>257</v>
      </c>
      <c r="B112" s="2" t="s">
        <v>66</v>
      </c>
      <c r="C112" s="3">
        <f t="shared" si="2"/>
        <v>56754</v>
      </c>
      <c r="D112" s="3"/>
      <c r="E112" s="3">
        <v>38160</v>
      </c>
      <c r="F112" s="3">
        <v>8344</v>
      </c>
      <c r="G112" s="3"/>
      <c r="H112" s="3"/>
      <c r="I112" s="3"/>
      <c r="J112" s="3"/>
      <c r="K112" s="3"/>
      <c r="L112" s="3">
        <v>4500</v>
      </c>
      <c r="M112" s="3">
        <v>5750</v>
      </c>
      <c r="N112" s="3"/>
    </row>
    <row r="113" spans="1:14" x14ac:dyDescent="0.2">
      <c r="A113" s="9" t="s">
        <v>267</v>
      </c>
      <c r="B113" s="2" t="s">
        <v>258</v>
      </c>
      <c r="C113" s="3">
        <f t="shared" si="2"/>
        <v>0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x14ac:dyDescent="0.2">
      <c r="A114" s="9" t="s">
        <v>268</v>
      </c>
      <c r="B114" s="2" t="s">
        <v>45</v>
      </c>
      <c r="C114" s="3">
        <f t="shared" si="2"/>
        <v>28767.289999999997</v>
      </c>
      <c r="D114" s="3">
        <v>1050.7</v>
      </c>
      <c r="E114" s="3">
        <v>4316</v>
      </c>
      <c r="F114" s="3">
        <v>728</v>
      </c>
      <c r="G114" s="3">
        <v>2990</v>
      </c>
      <c r="H114" s="3"/>
      <c r="I114" s="3">
        <v>3855</v>
      </c>
      <c r="J114" s="3">
        <v>11018.08</v>
      </c>
      <c r="K114" s="3">
        <v>378.48</v>
      </c>
      <c r="L114" s="3">
        <v>4431.03</v>
      </c>
      <c r="M114" s="3"/>
      <c r="N114" s="3"/>
    </row>
    <row r="115" spans="1:14" x14ac:dyDescent="0.2">
      <c r="A115" s="9" t="s">
        <v>269</v>
      </c>
      <c r="B115" s="2" t="s">
        <v>67</v>
      </c>
      <c r="C115" s="3">
        <f t="shared" si="2"/>
        <v>39073</v>
      </c>
      <c r="D115" s="3"/>
      <c r="E115" s="3">
        <v>28800</v>
      </c>
      <c r="F115" s="3">
        <v>6298</v>
      </c>
      <c r="G115" s="3"/>
      <c r="H115" s="3"/>
      <c r="I115" s="3"/>
      <c r="J115" s="3"/>
      <c r="K115" s="3"/>
      <c r="L115" s="3"/>
      <c r="M115" s="3">
        <v>3975</v>
      </c>
      <c r="N115" s="3"/>
    </row>
    <row r="116" spans="1:14" x14ac:dyDescent="0.2">
      <c r="A116" s="9" t="s">
        <v>270</v>
      </c>
      <c r="B116" s="2" t="s">
        <v>259</v>
      </c>
      <c r="C116" s="3">
        <f t="shared" si="2"/>
        <v>0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x14ac:dyDescent="0.2">
      <c r="A117" s="9" t="s">
        <v>271</v>
      </c>
      <c r="B117" s="2" t="s">
        <v>16</v>
      </c>
      <c r="C117" s="3">
        <f t="shared" si="2"/>
        <v>26559.67</v>
      </c>
      <c r="D117" s="3"/>
      <c r="E117" s="3">
        <v>3264</v>
      </c>
      <c r="F117" s="3"/>
      <c r="G117" s="3">
        <v>2995</v>
      </c>
      <c r="H117" s="3"/>
      <c r="I117" s="3"/>
      <c r="J117" s="3">
        <v>13875.3</v>
      </c>
      <c r="K117" s="3">
        <v>1925.37</v>
      </c>
      <c r="L117" s="3">
        <v>4500</v>
      </c>
      <c r="M117" s="3"/>
      <c r="N117" s="3"/>
    </row>
    <row r="118" spans="1:14" x14ac:dyDescent="0.2">
      <c r="A118" s="9" t="s">
        <v>272</v>
      </c>
      <c r="B118" s="2" t="s">
        <v>260</v>
      </c>
      <c r="C118" s="3">
        <f t="shared" si="2"/>
        <v>0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x14ac:dyDescent="0.2">
      <c r="A119" s="9" t="s">
        <v>273</v>
      </c>
      <c r="B119" s="2" t="s">
        <v>261</v>
      </c>
      <c r="C119" s="3">
        <f t="shared" si="2"/>
        <v>0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x14ac:dyDescent="0.2">
      <c r="A120" s="9" t="s">
        <v>274</v>
      </c>
      <c r="B120" s="2" t="s">
        <v>21</v>
      </c>
      <c r="C120" s="3">
        <f t="shared" si="2"/>
        <v>4274.1899999999996</v>
      </c>
      <c r="D120" s="3"/>
      <c r="E120" s="3"/>
      <c r="F120" s="3"/>
      <c r="G120" s="3"/>
      <c r="H120" s="3"/>
      <c r="I120" s="3"/>
      <c r="J120" s="3"/>
      <c r="K120" s="3"/>
      <c r="L120" s="3">
        <v>4274.1899999999996</v>
      </c>
      <c r="M120" s="3"/>
      <c r="N120" s="3"/>
    </row>
    <row r="121" spans="1:14" x14ac:dyDescent="0.2">
      <c r="A121" s="9" t="s">
        <v>275</v>
      </c>
      <c r="B121" s="2" t="s">
        <v>79</v>
      </c>
      <c r="C121" s="3">
        <f t="shared" si="2"/>
        <v>50548.55</v>
      </c>
      <c r="D121" s="3">
        <v>187.57</v>
      </c>
      <c r="E121" s="3">
        <v>23760</v>
      </c>
      <c r="F121" s="3">
        <v>4189</v>
      </c>
      <c r="G121" s="3">
        <v>1838</v>
      </c>
      <c r="H121" s="3"/>
      <c r="I121" s="3"/>
      <c r="J121" s="3">
        <v>13875.3</v>
      </c>
      <c r="K121" s="3">
        <v>2233.1600000000003</v>
      </c>
      <c r="L121" s="3">
        <v>4465.5200000000004</v>
      </c>
      <c r="M121" s="3"/>
      <c r="N121" s="3"/>
    </row>
    <row r="122" spans="1:14" x14ac:dyDescent="0.2">
      <c r="A122" s="9" t="s">
        <v>276</v>
      </c>
      <c r="B122" s="2" t="s">
        <v>87</v>
      </c>
      <c r="C122" s="3">
        <f t="shared" si="2"/>
        <v>2766.36</v>
      </c>
      <c r="D122" s="3">
        <v>525.35</v>
      </c>
      <c r="E122" s="3"/>
      <c r="F122" s="3"/>
      <c r="G122" s="3"/>
      <c r="H122" s="3"/>
      <c r="I122" s="3">
        <v>2241.0100000000002</v>
      </c>
      <c r="J122" s="3"/>
      <c r="K122" s="3"/>
      <c r="L122" s="3"/>
      <c r="M122" s="3"/>
      <c r="N122" s="3"/>
    </row>
    <row r="123" spans="1:14" x14ac:dyDescent="0.2">
      <c r="A123" s="9" t="s">
        <v>277</v>
      </c>
      <c r="B123" s="2" t="s">
        <v>32</v>
      </c>
      <c r="C123" s="3">
        <f t="shared" si="2"/>
        <v>32897.339999999997</v>
      </c>
      <c r="D123" s="3"/>
      <c r="E123" s="3">
        <v>11970</v>
      </c>
      <c r="F123" s="3">
        <v>2146</v>
      </c>
      <c r="G123" s="3"/>
      <c r="H123" s="3"/>
      <c r="I123" s="3"/>
      <c r="J123" s="3">
        <v>11018.08</v>
      </c>
      <c r="K123" s="3">
        <v>3263.2599999999993</v>
      </c>
      <c r="L123" s="3">
        <v>4500</v>
      </c>
      <c r="M123" s="3"/>
      <c r="N123" s="3"/>
    </row>
    <row r="124" spans="1:14" x14ac:dyDescent="0.2">
      <c r="A124" s="9" t="s">
        <v>278</v>
      </c>
      <c r="B124" s="2" t="s">
        <v>88</v>
      </c>
      <c r="C124" s="3">
        <f t="shared" si="2"/>
        <v>11312.78</v>
      </c>
      <c r="D124" s="3"/>
      <c r="E124" s="3"/>
      <c r="F124" s="3"/>
      <c r="G124" s="3"/>
      <c r="H124" s="3"/>
      <c r="I124" s="3"/>
      <c r="J124" s="3">
        <v>11312.78</v>
      </c>
      <c r="K124" s="3"/>
      <c r="L124" s="3"/>
      <c r="M124" s="3"/>
      <c r="N124" s="3"/>
    </row>
    <row r="125" spans="1:14" x14ac:dyDescent="0.2">
      <c r="A125" s="9" t="s">
        <v>279</v>
      </c>
      <c r="B125" s="2" t="s">
        <v>262</v>
      </c>
      <c r="C125" s="3">
        <f t="shared" si="2"/>
        <v>12500</v>
      </c>
      <c r="D125" s="3"/>
      <c r="E125" s="3">
        <v>11480</v>
      </c>
      <c r="F125" s="3">
        <v>1020</v>
      </c>
      <c r="G125" s="3"/>
      <c r="H125" s="3"/>
      <c r="I125" s="3"/>
      <c r="J125" s="3"/>
      <c r="K125" s="3"/>
      <c r="L125" s="3"/>
      <c r="M125" s="3"/>
      <c r="N125" s="3"/>
    </row>
    <row r="126" spans="1:14" x14ac:dyDescent="0.2">
      <c r="A126" s="9" t="s">
        <v>280</v>
      </c>
      <c r="B126" s="2" t="s">
        <v>25</v>
      </c>
      <c r="C126" s="3">
        <f t="shared" si="2"/>
        <v>54773.52</v>
      </c>
      <c r="D126" s="3"/>
      <c r="E126" s="3">
        <v>30800</v>
      </c>
      <c r="F126" s="3">
        <v>6689</v>
      </c>
      <c r="G126" s="3"/>
      <c r="H126" s="3"/>
      <c r="I126" s="3"/>
      <c r="J126" s="3">
        <v>11100.24</v>
      </c>
      <c r="K126" s="3">
        <v>1684.28</v>
      </c>
      <c r="L126" s="3">
        <v>4500</v>
      </c>
      <c r="M126" s="3"/>
      <c r="N126" s="3"/>
    </row>
    <row r="127" spans="1:14" x14ac:dyDescent="0.2">
      <c r="A127" s="9" t="s">
        <v>281</v>
      </c>
      <c r="B127" s="2" t="s">
        <v>263</v>
      </c>
      <c r="C127" s="3">
        <f t="shared" si="2"/>
        <v>0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x14ac:dyDescent="0.2">
      <c r="A128" s="9" t="s">
        <v>282</v>
      </c>
      <c r="B128" s="2" t="s">
        <v>264</v>
      </c>
      <c r="C128" s="3">
        <f t="shared" si="2"/>
        <v>0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x14ac:dyDescent="0.2">
      <c r="A129" s="9" t="s">
        <v>283</v>
      </c>
      <c r="B129" s="2" t="s">
        <v>42</v>
      </c>
      <c r="C129" s="3">
        <f t="shared" ref="C129:C157" si="3">SUM(D129:N129)</f>
        <v>34614.369999999995</v>
      </c>
      <c r="D129" s="3"/>
      <c r="E129" s="3">
        <v>13776</v>
      </c>
      <c r="F129" s="3">
        <v>3205</v>
      </c>
      <c r="G129" s="3"/>
      <c r="H129" s="3"/>
      <c r="I129" s="3"/>
      <c r="J129" s="3">
        <v>11100.24</v>
      </c>
      <c r="K129" s="3">
        <v>2033.13</v>
      </c>
      <c r="L129" s="3">
        <v>4500</v>
      </c>
      <c r="M129" s="3"/>
      <c r="N129" s="3"/>
    </row>
    <row r="130" spans="1:14" x14ac:dyDescent="0.2">
      <c r="A130" s="9" t="s">
        <v>284</v>
      </c>
      <c r="B130" s="2" t="s">
        <v>80</v>
      </c>
      <c r="C130" s="3">
        <f t="shared" si="3"/>
        <v>20454.36</v>
      </c>
      <c r="D130" s="3"/>
      <c r="E130" s="3">
        <v>8640</v>
      </c>
      <c r="F130" s="3">
        <v>1188</v>
      </c>
      <c r="G130" s="3"/>
      <c r="H130" s="3"/>
      <c r="I130" s="3">
        <v>2852.53</v>
      </c>
      <c r="J130" s="3"/>
      <c r="K130" s="3">
        <v>109.96</v>
      </c>
      <c r="L130" s="3">
        <v>4483.87</v>
      </c>
      <c r="M130" s="3">
        <v>3180</v>
      </c>
      <c r="N130" s="3"/>
    </row>
    <row r="131" spans="1:14" x14ac:dyDescent="0.2">
      <c r="A131" s="9" t="s">
        <v>285</v>
      </c>
      <c r="B131" s="2" t="s">
        <v>265</v>
      </c>
      <c r="C131" s="3">
        <f t="shared" si="3"/>
        <v>0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x14ac:dyDescent="0.2">
      <c r="A132" s="9" t="s">
        <v>286</v>
      </c>
      <c r="B132" s="2" t="s">
        <v>43</v>
      </c>
      <c r="C132" s="3">
        <f t="shared" si="3"/>
        <v>10427.75</v>
      </c>
      <c r="D132" s="3">
        <v>2622.61</v>
      </c>
      <c r="E132" s="3"/>
      <c r="F132" s="3"/>
      <c r="G132" s="3">
        <v>3417.5</v>
      </c>
      <c r="H132" s="3"/>
      <c r="I132" s="3">
        <v>4387.6400000000003</v>
      </c>
      <c r="J132" s="3"/>
      <c r="K132" s="3"/>
      <c r="L132" s="3"/>
      <c r="M132" s="3"/>
      <c r="N132" s="3"/>
    </row>
    <row r="133" spans="1:14" x14ac:dyDescent="0.2">
      <c r="A133" s="9" t="s">
        <v>287</v>
      </c>
      <c r="B133" s="2" t="s">
        <v>26</v>
      </c>
      <c r="C133" s="3">
        <f t="shared" si="3"/>
        <v>32480.100000000002</v>
      </c>
      <c r="D133" s="3">
        <v>524.38</v>
      </c>
      <c r="E133" s="3">
        <v>12012</v>
      </c>
      <c r="F133" s="3">
        <v>2086</v>
      </c>
      <c r="G133" s="3"/>
      <c r="H133" s="3"/>
      <c r="I133" s="3"/>
      <c r="J133" s="3">
        <v>11100.24</v>
      </c>
      <c r="K133" s="3">
        <v>2808.0800000000004</v>
      </c>
      <c r="L133" s="3">
        <v>3949.4</v>
      </c>
      <c r="M133" s="3"/>
      <c r="N133" s="3"/>
    </row>
    <row r="134" spans="1:14" x14ac:dyDescent="0.2">
      <c r="A134" s="9" t="s">
        <v>288</v>
      </c>
      <c r="B134" s="2" t="s">
        <v>266</v>
      </c>
      <c r="C134" s="3">
        <f t="shared" si="3"/>
        <v>9871</v>
      </c>
      <c r="D134" s="3"/>
      <c r="E134" s="3">
        <v>8640</v>
      </c>
      <c r="F134" s="3">
        <v>1210</v>
      </c>
      <c r="G134" s="3"/>
      <c r="H134" s="3">
        <v>21</v>
      </c>
      <c r="I134" s="3"/>
      <c r="J134" s="3"/>
      <c r="K134" s="3"/>
      <c r="L134" s="3"/>
      <c r="M134" s="3"/>
      <c r="N134" s="3"/>
    </row>
    <row r="135" spans="1:14" x14ac:dyDescent="0.2">
      <c r="A135" s="9" t="s">
        <v>289</v>
      </c>
      <c r="B135" s="2" t="s">
        <v>290</v>
      </c>
      <c r="C135" s="3">
        <f t="shared" si="3"/>
        <v>0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x14ac:dyDescent="0.2">
      <c r="A136" s="9" t="s">
        <v>298</v>
      </c>
      <c r="B136" s="2" t="s">
        <v>69</v>
      </c>
      <c r="C136" s="3">
        <f t="shared" si="3"/>
        <v>33012.300000000003</v>
      </c>
      <c r="D136" s="3"/>
      <c r="E136" s="3">
        <v>12160</v>
      </c>
      <c r="F136" s="3">
        <v>2477</v>
      </c>
      <c r="G136" s="3"/>
      <c r="H136" s="3"/>
      <c r="I136" s="3"/>
      <c r="J136" s="3">
        <v>13875.3</v>
      </c>
      <c r="K136" s="3"/>
      <c r="L136" s="3">
        <v>4500</v>
      </c>
      <c r="M136" s="3"/>
      <c r="N136" s="3"/>
    </row>
    <row r="137" spans="1:14" x14ac:dyDescent="0.2">
      <c r="A137" s="9" t="s">
        <v>299</v>
      </c>
      <c r="B137" s="2" t="s">
        <v>58</v>
      </c>
      <c r="C137" s="3">
        <f t="shared" si="3"/>
        <v>28731.359999999997</v>
      </c>
      <c r="D137" s="3"/>
      <c r="E137" s="3">
        <v>9912</v>
      </c>
      <c r="F137" s="3">
        <v>1854</v>
      </c>
      <c r="G137" s="3"/>
      <c r="H137" s="3"/>
      <c r="I137" s="3"/>
      <c r="J137" s="3">
        <v>11100.24</v>
      </c>
      <c r="K137" s="3">
        <v>1365.12</v>
      </c>
      <c r="L137" s="3">
        <v>4500</v>
      </c>
      <c r="M137" s="3"/>
      <c r="N137" s="3"/>
    </row>
    <row r="138" spans="1:14" x14ac:dyDescent="0.2">
      <c r="A138" s="9" t="s">
        <v>300</v>
      </c>
      <c r="B138" s="2" t="s">
        <v>91</v>
      </c>
      <c r="C138" s="3">
        <f t="shared" si="3"/>
        <v>35152.65</v>
      </c>
      <c r="D138" s="3"/>
      <c r="E138" s="3">
        <v>11592</v>
      </c>
      <c r="F138" s="3">
        <v>2450</v>
      </c>
      <c r="G138" s="3">
        <v>312.5</v>
      </c>
      <c r="H138" s="3"/>
      <c r="I138" s="3"/>
      <c r="J138" s="3">
        <v>13798.150000000001</v>
      </c>
      <c r="K138" s="3">
        <v>2500</v>
      </c>
      <c r="L138" s="3">
        <v>4500</v>
      </c>
      <c r="M138" s="3"/>
      <c r="N138" s="3"/>
    </row>
    <row r="139" spans="1:14" x14ac:dyDescent="0.2">
      <c r="A139" s="9" t="s">
        <v>301</v>
      </c>
      <c r="B139" s="2" t="s">
        <v>81</v>
      </c>
      <c r="C139" s="3">
        <f t="shared" si="3"/>
        <v>42573.45</v>
      </c>
      <c r="D139" s="3">
        <v>1575</v>
      </c>
      <c r="E139" s="3">
        <v>9792</v>
      </c>
      <c r="F139" s="3">
        <v>724</v>
      </c>
      <c r="G139" s="3">
        <v>5586.65</v>
      </c>
      <c r="H139" s="3"/>
      <c r="I139" s="3">
        <v>5517.61</v>
      </c>
      <c r="J139" s="3">
        <v>13875.3</v>
      </c>
      <c r="K139" s="3">
        <v>1491.2100000000005</v>
      </c>
      <c r="L139" s="3">
        <v>4011.68</v>
      </c>
      <c r="M139" s="3"/>
      <c r="N139" s="3"/>
    </row>
    <row r="140" spans="1:14" x14ac:dyDescent="0.2">
      <c r="A140" s="9" t="s">
        <v>302</v>
      </c>
      <c r="B140" s="2" t="s">
        <v>291</v>
      </c>
      <c r="C140" s="3">
        <f t="shared" si="3"/>
        <v>0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x14ac:dyDescent="0.2">
      <c r="A141" s="9" t="s">
        <v>303</v>
      </c>
      <c r="B141" s="2" t="s">
        <v>109</v>
      </c>
      <c r="C141" s="3">
        <f t="shared" si="3"/>
        <v>12152.79</v>
      </c>
      <c r="D141" s="3"/>
      <c r="E141" s="3">
        <v>6512</v>
      </c>
      <c r="F141" s="3"/>
      <c r="G141" s="3">
        <v>979.5</v>
      </c>
      <c r="H141" s="3"/>
      <c r="I141" s="3"/>
      <c r="J141" s="3"/>
      <c r="K141" s="3"/>
      <c r="L141" s="3">
        <v>4661.29</v>
      </c>
      <c r="M141" s="3"/>
      <c r="N141" s="3"/>
    </row>
    <row r="142" spans="1:14" x14ac:dyDescent="0.2">
      <c r="A142" s="9" t="s">
        <v>304</v>
      </c>
      <c r="B142" s="2" t="s">
        <v>68</v>
      </c>
      <c r="C142" s="3">
        <f t="shared" si="3"/>
        <v>39839.4</v>
      </c>
      <c r="D142" s="3"/>
      <c r="E142" s="3">
        <v>17712</v>
      </c>
      <c r="F142" s="3">
        <v>3690</v>
      </c>
      <c r="G142" s="3"/>
      <c r="H142" s="3"/>
      <c r="I142" s="3"/>
      <c r="J142" s="3">
        <v>11100.24</v>
      </c>
      <c r="K142" s="3">
        <v>2837.1600000000008</v>
      </c>
      <c r="L142" s="3">
        <v>4500</v>
      </c>
      <c r="M142" s="3"/>
      <c r="N142" s="3"/>
    </row>
    <row r="143" spans="1:14" x14ac:dyDescent="0.2">
      <c r="A143" s="9" t="s">
        <v>305</v>
      </c>
      <c r="B143" s="2" t="s">
        <v>46</v>
      </c>
      <c r="C143" s="3">
        <f t="shared" si="3"/>
        <v>27639.39</v>
      </c>
      <c r="D143" s="3"/>
      <c r="E143" s="3">
        <v>7744</v>
      </c>
      <c r="F143" s="3"/>
      <c r="G143" s="3"/>
      <c r="H143" s="3"/>
      <c r="I143" s="3"/>
      <c r="J143" s="3">
        <v>13772.6</v>
      </c>
      <c r="K143" s="3">
        <v>1622.7900000000002</v>
      </c>
      <c r="L143" s="3">
        <v>4500</v>
      </c>
      <c r="M143" s="3"/>
      <c r="N143" s="3"/>
    </row>
    <row r="144" spans="1:14" x14ac:dyDescent="0.2">
      <c r="A144" s="9" t="s">
        <v>306</v>
      </c>
      <c r="B144" s="2" t="s">
        <v>292</v>
      </c>
      <c r="C144" s="3">
        <f t="shared" si="3"/>
        <v>10420</v>
      </c>
      <c r="D144" s="3"/>
      <c r="E144" s="3">
        <v>10420</v>
      </c>
      <c r="F144" s="3"/>
      <c r="G144" s="3"/>
      <c r="H144" s="3"/>
      <c r="I144" s="3"/>
      <c r="J144" s="3"/>
      <c r="K144" s="3"/>
      <c r="L144" s="3"/>
      <c r="M144" s="3"/>
      <c r="N144" s="3"/>
    </row>
    <row r="145" spans="1:14" x14ac:dyDescent="0.2">
      <c r="A145" s="9" t="s">
        <v>307</v>
      </c>
      <c r="B145" s="2" t="s">
        <v>103</v>
      </c>
      <c r="C145" s="3">
        <f t="shared" si="3"/>
        <v>9559.7999999999993</v>
      </c>
      <c r="D145" s="3">
        <v>451.78</v>
      </c>
      <c r="E145" s="3"/>
      <c r="F145" s="3"/>
      <c r="G145" s="3">
        <v>7150</v>
      </c>
      <c r="H145" s="3"/>
      <c r="I145" s="3">
        <v>1958.02</v>
      </c>
      <c r="J145" s="3"/>
      <c r="K145" s="3"/>
      <c r="L145" s="3"/>
      <c r="M145" s="3"/>
      <c r="N145" s="3"/>
    </row>
    <row r="146" spans="1:14" x14ac:dyDescent="0.2">
      <c r="A146" s="9" t="s">
        <v>308</v>
      </c>
      <c r="B146" s="2" t="s">
        <v>118</v>
      </c>
      <c r="C146" s="3">
        <f t="shared" si="3"/>
        <v>23881.19</v>
      </c>
      <c r="D146" s="3"/>
      <c r="E146" s="3">
        <v>5168</v>
      </c>
      <c r="F146" s="3">
        <v>1055</v>
      </c>
      <c r="G146" s="3"/>
      <c r="H146" s="3"/>
      <c r="I146" s="3"/>
      <c r="J146" s="3">
        <v>11100.24</v>
      </c>
      <c r="K146" s="3">
        <v>2057.9499999999998</v>
      </c>
      <c r="L146" s="3">
        <v>4500</v>
      </c>
      <c r="M146" s="3"/>
      <c r="N146" s="3"/>
    </row>
    <row r="147" spans="1:14" x14ac:dyDescent="0.2">
      <c r="A147" s="9" t="s">
        <v>309</v>
      </c>
      <c r="B147" s="2" t="s">
        <v>293</v>
      </c>
      <c r="C147" s="3">
        <f t="shared" si="3"/>
        <v>10727.44</v>
      </c>
      <c r="D147" s="3">
        <v>1050.07</v>
      </c>
      <c r="E147" s="3">
        <v>6032</v>
      </c>
      <c r="F147" s="3">
        <v>700</v>
      </c>
      <c r="G147" s="3"/>
      <c r="H147" s="3"/>
      <c r="I147" s="3">
        <v>2814.83</v>
      </c>
      <c r="J147" s="3"/>
      <c r="K147" s="3"/>
      <c r="L147" s="3"/>
      <c r="M147" s="3"/>
      <c r="N147" s="3">
        <v>130.54</v>
      </c>
    </row>
    <row r="148" spans="1:14" x14ac:dyDescent="0.2">
      <c r="A148" s="9" t="s">
        <v>310</v>
      </c>
      <c r="B148" s="2" t="s">
        <v>295</v>
      </c>
      <c r="C148" s="3">
        <f t="shared" si="3"/>
        <v>0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x14ac:dyDescent="0.2">
      <c r="A149" s="9" t="s">
        <v>311</v>
      </c>
      <c r="B149" s="2" t="s">
        <v>296</v>
      </c>
      <c r="C149" s="3">
        <f t="shared" si="3"/>
        <v>0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x14ac:dyDescent="0.2">
      <c r="A150" s="9" t="s">
        <v>312</v>
      </c>
      <c r="B150" s="2" t="s">
        <v>294</v>
      </c>
      <c r="C150" s="3">
        <f t="shared" si="3"/>
        <v>11662</v>
      </c>
      <c r="D150" s="3"/>
      <c r="E150" s="3">
        <v>10882</v>
      </c>
      <c r="F150" s="3">
        <v>780</v>
      </c>
      <c r="G150" s="3"/>
      <c r="H150" s="3"/>
      <c r="I150" s="3"/>
      <c r="J150" s="3"/>
      <c r="K150" s="3"/>
      <c r="L150" s="3"/>
      <c r="M150" s="3"/>
      <c r="N150" s="3"/>
    </row>
    <row r="151" spans="1:14" x14ac:dyDescent="0.2">
      <c r="A151" s="9" t="s">
        <v>313</v>
      </c>
      <c r="B151" s="2" t="s">
        <v>96</v>
      </c>
      <c r="C151" s="3">
        <f t="shared" si="3"/>
        <v>48089.450000000004</v>
      </c>
      <c r="D151" s="3"/>
      <c r="E151" s="3">
        <v>25688</v>
      </c>
      <c r="F151" s="3">
        <v>4926</v>
      </c>
      <c r="G151" s="3"/>
      <c r="H151" s="3"/>
      <c r="I151" s="3"/>
      <c r="J151" s="3">
        <v>11100.240000000002</v>
      </c>
      <c r="K151" s="3">
        <v>1875.21</v>
      </c>
      <c r="L151" s="3">
        <v>4500</v>
      </c>
      <c r="M151" s="3"/>
      <c r="N151" s="3"/>
    </row>
    <row r="152" spans="1:14" x14ac:dyDescent="0.2">
      <c r="A152" s="9" t="s">
        <v>314</v>
      </c>
      <c r="B152" s="2" t="s">
        <v>89</v>
      </c>
      <c r="C152" s="3">
        <f t="shared" si="3"/>
        <v>29315.38</v>
      </c>
      <c r="D152" s="3">
        <v>1049.3</v>
      </c>
      <c r="E152" s="3">
        <v>9180</v>
      </c>
      <c r="F152" s="3">
        <v>2067</v>
      </c>
      <c r="G152" s="3"/>
      <c r="H152" s="3"/>
      <c r="I152" s="3">
        <v>637.08000000000004</v>
      </c>
      <c r="J152" s="3">
        <v>11100.24</v>
      </c>
      <c r="K152" s="3">
        <v>910.79</v>
      </c>
      <c r="L152" s="3">
        <v>4370.97</v>
      </c>
      <c r="M152" s="3"/>
      <c r="N152" s="3"/>
    </row>
    <row r="153" spans="1:14" x14ac:dyDescent="0.2">
      <c r="A153" s="9" t="s">
        <v>315</v>
      </c>
      <c r="B153" s="2" t="s">
        <v>297</v>
      </c>
      <c r="C153" s="3">
        <f t="shared" si="3"/>
        <v>0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x14ac:dyDescent="0.2">
      <c r="A154" s="9" t="s">
        <v>316</v>
      </c>
      <c r="B154" s="2" t="s">
        <v>90</v>
      </c>
      <c r="C154" s="3">
        <f t="shared" si="3"/>
        <v>31616.140000000003</v>
      </c>
      <c r="D154" s="3"/>
      <c r="E154" s="3">
        <v>10440</v>
      </c>
      <c r="F154" s="3">
        <v>2178</v>
      </c>
      <c r="G154" s="3"/>
      <c r="H154" s="3"/>
      <c r="I154" s="3"/>
      <c r="J154" s="3">
        <v>13798.150000000001</v>
      </c>
      <c r="K154" s="3">
        <v>1119.3399999999999</v>
      </c>
      <c r="L154" s="3">
        <v>4080.65</v>
      </c>
      <c r="M154" s="3"/>
      <c r="N154" s="3"/>
    </row>
    <row r="155" spans="1:14" x14ac:dyDescent="0.2">
      <c r="A155" s="9" t="s">
        <v>317</v>
      </c>
      <c r="B155" s="2" t="s">
        <v>110</v>
      </c>
      <c r="C155" s="3">
        <f t="shared" si="3"/>
        <v>48554.34</v>
      </c>
      <c r="D155" s="3"/>
      <c r="E155" s="3">
        <v>24480</v>
      </c>
      <c r="F155" s="3">
        <v>5379</v>
      </c>
      <c r="G155" s="3"/>
      <c r="H155" s="3"/>
      <c r="I155" s="3"/>
      <c r="J155" s="3">
        <v>13638.2</v>
      </c>
      <c r="K155" s="3">
        <v>557.14</v>
      </c>
      <c r="L155" s="3">
        <v>4500</v>
      </c>
      <c r="M155" s="3"/>
      <c r="N155" s="3"/>
    </row>
    <row r="156" spans="1:14" x14ac:dyDescent="0.2">
      <c r="A156" s="9" t="s">
        <v>318</v>
      </c>
      <c r="B156" s="2" t="s">
        <v>111</v>
      </c>
      <c r="C156" s="3">
        <f t="shared" si="3"/>
        <v>1048.6099999999999</v>
      </c>
      <c r="D156" s="3">
        <v>1048.6099999999999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x14ac:dyDescent="0.2">
      <c r="A157" s="9" t="s">
        <v>319</v>
      </c>
      <c r="B157" s="2" t="s">
        <v>97</v>
      </c>
      <c r="C157" s="3">
        <f t="shared" si="3"/>
        <v>29490.79</v>
      </c>
      <c r="D157" s="3"/>
      <c r="E157" s="3">
        <v>13124</v>
      </c>
      <c r="F157" s="3"/>
      <c r="G157" s="3"/>
      <c r="H157" s="3"/>
      <c r="I157" s="3"/>
      <c r="J157" s="3">
        <v>11038.52</v>
      </c>
      <c r="K157" s="3">
        <v>828.27</v>
      </c>
      <c r="L157" s="3">
        <v>4500</v>
      </c>
      <c r="M157" s="3"/>
      <c r="N157" s="3"/>
    </row>
    <row r="158" spans="1:14" x14ac:dyDescent="0.2">
      <c r="A158" s="10"/>
      <c r="B158" s="4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 x14ac:dyDescent="0.2">
      <c r="A159" s="11" t="s">
        <v>6</v>
      </c>
      <c r="B159" s="6"/>
      <c r="C159" s="7">
        <f t="shared" ref="C159:N159" si="4">SUBTOTAL(9,C5:C158)</f>
        <v>3062751.5599999987</v>
      </c>
      <c r="D159" s="7">
        <f t="shared" si="4"/>
        <v>37601.220000000008</v>
      </c>
      <c r="E159" s="7">
        <f t="shared" si="4"/>
        <v>1253434</v>
      </c>
      <c r="F159" s="7">
        <f t="shared" si="4"/>
        <v>211953.55</v>
      </c>
      <c r="G159" s="7">
        <f t="shared" si="4"/>
        <v>83019.149999999994</v>
      </c>
      <c r="H159" s="7">
        <f t="shared" si="4"/>
        <v>9187</v>
      </c>
      <c r="I159" s="7">
        <f t="shared" si="4"/>
        <v>80867.560000000012</v>
      </c>
      <c r="J159" s="7">
        <f t="shared" si="4"/>
        <v>862607.65</v>
      </c>
      <c r="K159" s="7">
        <f t="shared" si="4"/>
        <v>113939.99</v>
      </c>
      <c r="L159" s="7">
        <f t="shared" si="4"/>
        <v>372725.26</v>
      </c>
      <c r="M159" s="7">
        <f t="shared" si="4"/>
        <v>35512.44</v>
      </c>
      <c r="N159" s="8">
        <f t="shared" si="4"/>
        <v>1903.7399999999996</v>
      </c>
    </row>
    <row r="161" spans="2:2" x14ac:dyDescent="0.2">
      <c r="B161" t="s">
        <v>320</v>
      </c>
    </row>
  </sheetData>
  <mergeCells count="4">
    <mergeCell ref="A1:K1"/>
    <mergeCell ref="L1:N1"/>
    <mergeCell ref="A2:N2"/>
    <mergeCell ref="A3:N3"/>
  </mergeCells>
  <pageMargins left="0.39374999999999999" right="0.19652777777777777" top="0.78749999999999998" bottom="0.89861111111111103" header="0.51180555555555551" footer="0.78749999999999998"/>
  <pageSetup paperSize="9" scale="80" pageOrder="overThenDown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abSelected="1" workbookViewId="0">
      <selection activeCell="A4" sqref="A4"/>
    </sheetView>
  </sheetViews>
  <sheetFormatPr defaultColWidth="11.7109375" defaultRowHeight="12.75" x14ac:dyDescent="0.2"/>
  <cols>
    <col min="2" max="2" width="21.5703125" customWidth="1"/>
    <col min="3" max="3" width="15.140625" customWidth="1"/>
  </cols>
  <sheetData>
    <row r="1" spans="1:14" x14ac:dyDescent="0.2">
      <c r="A1" s="24" t="s">
        <v>35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.75" x14ac:dyDescent="0.2">
      <c r="A2" s="25" t="s">
        <v>421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">
      <c r="A3" s="17"/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24" x14ac:dyDescent="0.2">
      <c r="A4" s="13" t="s">
        <v>4</v>
      </c>
      <c r="B4" s="13" t="s">
        <v>31</v>
      </c>
      <c r="C4" s="13" t="s">
        <v>7</v>
      </c>
      <c r="D4" s="13" t="s">
        <v>8</v>
      </c>
      <c r="E4" s="13" t="s">
        <v>0</v>
      </c>
      <c r="F4" s="13" t="s">
        <v>10</v>
      </c>
      <c r="G4" s="13" t="s">
        <v>1</v>
      </c>
      <c r="H4" s="13" t="s">
        <v>3</v>
      </c>
      <c r="I4" s="13" t="s">
        <v>2</v>
      </c>
      <c r="J4" s="13" t="s">
        <v>12</v>
      </c>
      <c r="K4" s="13" t="s">
        <v>22</v>
      </c>
      <c r="L4" s="13" t="s">
        <v>47</v>
      </c>
      <c r="M4" s="13" t="s">
        <v>48</v>
      </c>
      <c r="N4" s="13" t="s">
        <v>5</v>
      </c>
    </row>
    <row r="5" spans="1:14" ht="22.5" x14ac:dyDescent="0.2">
      <c r="A5" s="17">
        <v>1</v>
      </c>
      <c r="B5" s="18" t="s">
        <v>322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22.5" x14ac:dyDescent="0.2">
      <c r="A6" s="17">
        <v>2</v>
      </c>
      <c r="B6" s="18" t="s">
        <v>104</v>
      </c>
      <c r="C6" s="19">
        <f>SUM(D6:N6)</f>
        <v>24822.629999999997</v>
      </c>
      <c r="D6" s="19"/>
      <c r="E6" s="19">
        <v>8216</v>
      </c>
      <c r="F6" s="19">
        <v>1613</v>
      </c>
      <c r="G6" s="19"/>
      <c r="H6" s="19"/>
      <c r="I6" s="19"/>
      <c r="J6" s="19">
        <f>13875.3-1879.88</f>
        <v>11995.419999999998</v>
      </c>
      <c r="K6" s="19">
        <f>779.92-315.04</f>
        <v>464.87999999999994</v>
      </c>
      <c r="L6" s="19">
        <v>2533.33</v>
      </c>
      <c r="M6" s="19"/>
      <c r="N6" s="19"/>
    </row>
    <row r="7" spans="1:14" ht="33.75" x14ac:dyDescent="0.2">
      <c r="A7" s="17">
        <v>3</v>
      </c>
      <c r="B7" s="18" t="s">
        <v>323</v>
      </c>
      <c r="C7" s="19">
        <f>SUM(D7:N7)</f>
        <v>21810.010000000002</v>
      </c>
      <c r="D7" s="19"/>
      <c r="E7" s="19">
        <v>5288</v>
      </c>
      <c r="F7" s="19">
        <v>616</v>
      </c>
      <c r="G7" s="19"/>
      <c r="H7" s="19"/>
      <c r="I7" s="19">
        <v>1074</v>
      </c>
      <c r="J7" s="19">
        <f>10593.42+890.2</f>
        <v>11483.62</v>
      </c>
      <c r="K7" s="19">
        <v>815.06</v>
      </c>
      <c r="L7" s="19">
        <v>2533.33</v>
      </c>
      <c r="M7" s="19"/>
      <c r="N7" s="19"/>
    </row>
    <row r="8" spans="1:14" x14ac:dyDescent="0.2">
      <c r="A8" s="17">
        <v>4</v>
      </c>
      <c r="B8" s="18" t="s">
        <v>54</v>
      </c>
      <c r="C8" s="19">
        <f>SUM(D8:N8)</f>
        <v>28130.270000000004</v>
      </c>
      <c r="D8" s="19"/>
      <c r="E8" s="19">
        <v>9696</v>
      </c>
      <c r="F8" s="19">
        <v>2130</v>
      </c>
      <c r="G8" s="19"/>
      <c r="H8" s="19"/>
      <c r="I8" s="19"/>
      <c r="J8" s="19">
        <f>11038.52+890.2</f>
        <v>11928.720000000001</v>
      </c>
      <c r="K8" s="19">
        <f>2721.51-879.29</f>
        <v>1842.2200000000003</v>
      </c>
      <c r="L8" s="19">
        <v>2533.33</v>
      </c>
      <c r="M8" s="19"/>
      <c r="N8" s="19"/>
    </row>
    <row r="9" spans="1:14" ht="22.5" x14ac:dyDescent="0.2">
      <c r="A9" s="17">
        <v>5</v>
      </c>
      <c r="B9" s="18" t="s">
        <v>71</v>
      </c>
      <c r="C9" s="19">
        <f>SUM(D9:N9)</f>
        <v>23634</v>
      </c>
      <c r="D9" s="19"/>
      <c r="E9" s="19">
        <v>18180</v>
      </c>
      <c r="F9" s="19">
        <v>3621</v>
      </c>
      <c r="G9" s="19"/>
      <c r="H9" s="19">
        <v>1833</v>
      </c>
      <c r="I9" s="19"/>
      <c r="J9" s="19"/>
      <c r="K9" s="19"/>
      <c r="L9" s="19"/>
      <c r="M9" s="19"/>
      <c r="N9" s="19"/>
    </row>
    <row r="10" spans="1:14" x14ac:dyDescent="0.2">
      <c r="A10" s="17">
        <v>6</v>
      </c>
      <c r="B10" s="18" t="s">
        <v>324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22.5" x14ac:dyDescent="0.2">
      <c r="A11" s="17">
        <v>7</v>
      </c>
      <c r="B11" s="18" t="s">
        <v>92</v>
      </c>
      <c r="C11" s="19">
        <f>SUM(D11:N11)</f>
        <v>8113</v>
      </c>
      <c r="D11" s="19"/>
      <c r="E11" s="19">
        <v>7032</v>
      </c>
      <c r="F11" s="19">
        <v>1081</v>
      </c>
      <c r="G11" s="19"/>
      <c r="H11" s="19"/>
      <c r="I11" s="19"/>
      <c r="J11" s="19"/>
      <c r="K11" s="19"/>
      <c r="L11" s="19"/>
      <c r="M11" s="19"/>
      <c r="N11" s="19"/>
    </row>
    <row r="12" spans="1:14" ht="22.5" x14ac:dyDescent="0.2">
      <c r="A12" s="17">
        <v>8</v>
      </c>
      <c r="B12" s="18" t="s">
        <v>325</v>
      </c>
      <c r="C12" s="19">
        <f>SUM(D12:N12)</f>
        <v>23759.79</v>
      </c>
      <c r="D12" s="19"/>
      <c r="E12" s="19">
        <v>5556</v>
      </c>
      <c r="F12" s="19">
        <v>756</v>
      </c>
      <c r="G12" s="19"/>
      <c r="H12" s="19"/>
      <c r="I12" s="19">
        <v>2685</v>
      </c>
      <c r="J12" s="19">
        <v>11100.24</v>
      </c>
      <c r="K12" s="19">
        <v>1129.22</v>
      </c>
      <c r="L12" s="19">
        <v>2533.33</v>
      </c>
      <c r="M12" s="19"/>
      <c r="N12" s="19"/>
    </row>
    <row r="13" spans="1:14" ht="22.5" x14ac:dyDescent="0.2">
      <c r="A13" s="17">
        <v>9</v>
      </c>
      <c r="B13" s="18" t="s">
        <v>326</v>
      </c>
      <c r="C13" s="19">
        <f>SUM(D13:N13)</f>
        <v>28591.33</v>
      </c>
      <c r="D13" s="19"/>
      <c r="E13" s="19">
        <v>13552</v>
      </c>
      <c r="F13" s="19">
        <v>2809</v>
      </c>
      <c r="G13" s="19"/>
      <c r="H13" s="19"/>
      <c r="I13" s="19">
        <v>3759</v>
      </c>
      <c r="J13" s="19">
        <v>5550.12</v>
      </c>
      <c r="K13" s="19">
        <v>387.88</v>
      </c>
      <c r="L13" s="19">
        <v>2533.33</v>
      </c>
      <c r="M13" s="19"/>
      <c r="N13" s="19"/>
    </row>
    <row r="14" spans="1:14" ht="22.5" x14ac:dyDescent="0.2">
      <c r="A14" s="17">
        <v>10</v>
      </c>
      <c r="B14" s="18" t="s">
        <v>327</v>
      </c>
      <c r="C14" s="19">
        <f>SUM(D14:N14)</f>
        <v>49042.11</v>
      </c>
      <c r="D14" s="19"/>
      <c r="E14" s="19">
        <v>29508</v>
      </c>
      <c r="F14" s="19">
        <v>6665</v>
      </c>
      <c r="G14" s="19"/>
      <c r="H14" s="19"/>
      <c r="I14" s="19">
        <v>2148</v>
      </c>
      <c r="J14" s="19">
        <v>8187.7800000000007</v>
      </c>
      <c r="K14" s="19"/>
      <c r="L14" s="19">
        <v>2533.33</v>
      </c>
      <c r="M14" s="19"/>
      <c r="N14" s="19"/>
    </row>
    <row r="15" spans="1:14" ht="22.5" x14ac:dyDescent="0.2">
      <c r="A15" s="17">
        <v>11</v>
      </c>
      <c r="B15" s="18" t="s">
        <v>328</v>
      </c>
      <c r="C15" s="19">
        <f>SUM(D15:N15)</f>
        <v>37708.51</v>
      </c>
      <c r="D15" s="19"/>
      <c r="E15" s="19">
        <v>16226</v>
      </c>
      <c r="F15" s="19">
        <v>3386</v>
      </c>
      <c r="G15" s="19"/>
      <c r="H15" s="19">
        <v>1385</v>
      </c>
      <c r="I15" s="19">
        <v>906</v>
      </c>
      <c r="J15" s="19">
        <v>11816.38</v>
      </c>
      <c r="K15" s="19">
        <v>1455.8</v>
      </c>
      <c r="L15" s="19">
        <v>2533.33</v>
      </c>
      <c r="M15" s="19"/>
      <c r="N15" s="19"/>
    </row>
    <row r="16" spans="1:14" ht="33.75" x14ac:dyDescent="0.2">
      <c r="A16" s="17">
        <v>12</v>
      </c>
      <c r="B16" s="18" t="s">
        <v>329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2">
      <c r="A17" s="17">
        <v>13</v>
      </c>
      <c r="B17" s="18" t="s">
        <v>13</v>
      </c>
      <c r="C17" s="19">
        <f>SUM(D17:N17)</f>
        <v>22131.879999999997</v>
      </c>
      <c r="D17" s="19"/>
      <c r="E17" s="19">
        <v>5058</v>
      </c>
      <c r="F17" s="19">
        <v>1086</v>
      </c>
      <c r="G17" s="19">
        <v>1640</v>
      </c>
      <c r="H17" s="19">
        <v>750</v>
      </c>
      <c r="I17" s="19"/>
      <c r="J17" s="19">
        <f>13875.3-1879.88</f>
        <v>11995.419999999998</v>
      </c>
      <c r="K17" s="19">
        <f>3438.07-1835.61</f>
        <v>1602.4600000000003</v>
      </c>
      <c r="L17" s="19"/>
      <c r="M17" s="19"/>
      <c r="N17" s="19"/>
    </row>
    <row r="18" spans="1:14" ht="22.5" x14ac:dyDescent="0.2">
      <c r="A18" s="17">
        <v>14</v>
      </c>
      <c r="B18" s="18" t="s">
        <v>330</v>
      </c>
      <c r="C18" s="19">
        <f>SUM(D18:N18)</f>
        <v>13969.33</v>
      </c>
      <c r="D18" s="19"/>
      <c r="E18" s="19">
        <v>8256</v>
      </c>
      <c r="F18" s="19"/>
      <c r="G18" s="19"/>
      <c r="H18" s="19"/>
      <c r="I18" s="19"/>
      <c r="J18" s="19"/>
      <c r="K18" s="19"/>
      <c r="L18" s="19">
        <v>2533.33</v>
      </c>
      <c r="M18" s="19">
        <v>3180</v>
      </c>
      <c r="N18" s="19"/>
    </row>
    <row r="19" spans="1:14" ht="22.5" x14ac:dyDescent="0.2">
      <c r="A19" s="17">
        <v>15</v>
      </c>
      <c r="B19" s="18" t="s">
        <v>331</v>
      </c>
      <c r="C19" s="19">
        <f>SUM(D19:N19)</f>
        <v>33823.33</v>
      </c>
      <c r="D19" s="19"/>
      <c r="E19" s="19">
        <v>21420</v>
      </c>
      <c r="F19" s="19">
        <v>3468</v>
      </c>
      <c r="G19" s="19"/>
      <c r="H19" s="19"/>
      <c r="I19" s="19">
        <v>3222</v>
      </c>
      <c r="J19" s="19"/>
      <c r="K19" s="19"/>
      <c r="L19" s="19">
        <v>2533.33</v>
      </c>
      <c r="M19" s="19">
        <v>3180</v>
      </c>
      <c r="N19" s="19"/>
    </row>
    <row r="20" spans="1:14" ht="22.5" x14ac:dyDescent="0.2">
      <c r="A20" s="17">
        <v>16</v>
      </c>
      <c r="B20" s="18" t="s">
        <v>138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22.5" x14ac:dyDescent="0.2">
      <c r="A21" s="17">
        <v>17</v>
      </c>
      <c r="B21" s="18" t="s">
        <v>332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22.5" x14ac:dyDescent="0.2">
      <c r="A22" s="17">
        <v>18</v>
      </c>
      <c r="B22" s="18" t="s">
        <v>139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22.5" x14ac:dyDescent="0.2">
      <c r="A23" s="17">
        <v>19</v>
      </c>
      <c r="B23" s="18" t="s">
        <v>33</v>
      </c>
      <c r="C23" s="19">
        <f>SUM(D23:N23)</f>
        <v>20986.73</v>
      </c>
      <c r="D23" s="19"/>
      <c r="E23" s="19">
        <v>5500</v>
      </c>
      <c r="F23" s="19">
        <v>576.49</v>
      </c>
      <c r="G23" s="19"/>
      <c r="H23" s="19"/>
      <c r="I23" s="19"/>
      <c r="J23" s="19">
        <f>13716.04-1879.88</f>
        <v>11836.16</v>
      </c>
      <c r="K23" s="19">
        <v>152.26</v>
      </c>
      <c r="L23" s="19">
        <v>2533.33</v>
      </c>
      <c r="M23" s="19"/>
      <c r="N23" s="19">
        <v>388.49</v>
      </c>
    </row>
    <row r="24" spans="1:14" ht="22.5" x14ac:dyDescent="0.2">
      <c r="A24" s="17">
        <v>20</v>
      </c>
      <c r="B24" s="18" t="s">
        <v>333</v>
      </c>
      <c r="C24" s="19">
        <f>SUM(D24:N24)</f>
        <v>24602.989999999998</v>
      </c>
      <c r="D24" s="19"/>
      <c r="E24" s="19">
        <v>7686</v>
      </c>
      <c r="F24" s="19">
        <v>1156</v>
      </c>
      <c r="G24" s="19"/>
      <c r="H24" s="19"/>
      <c r="I24" s="19">
        <v>1611</v>
      </c>
      <c r="J24" s="19">
        <v>11279.28</v>
      </c>
      <c r="K24" s="19">
        <v>337.38</v>
      </c>
      <c r="L24" s="19">
        <v>2533.33</v>
      </c>
      <c r="M24" s="19"/>
      <c r="N24" s="19"/>
    </row>
    <row r="25" spans="1:14" x14ac:dyDescent="0.2">
      <c r="A25" s="17">
        <v>21</v>
      </c>
      <c r="B25" s="18" t="s">
        <v>61</v>
      </c>
      <c r="C25" s="19">
        <f>SUM(D25:N25)</f>
        <v>32879.439999999995</v>
      </c>
      <c r="D25" s="19"/>
      <c r="E25" s="19">
        <f>14528-454</f>
        <v>14074</v>
      </c>
      <c r="F25" s="19">
        <f>1970-60</f>
        <v>1910</v>
      </c>
      <c r="G25" s="19"/>
      <c r="H25" s="19">
        <f>1760-55</f>
        <v>1705</v>
      </c>
      <c r="I25" s="19"/>
      <c r="J25" s="19">
        <f>13875.3-1879.88</f>
        <v>11995.419999999998</v>
      </c>
      <c r="K25" s="19">
        <f>2276.96-1615.27</f>
        <v>661.69</v>
      </c>
      <c r="L25" s="19">
        <v>2533.33</v>
      </c>
      <c r="M25" s="19"/>
      <c r="N25" s="19"/>
    </row>
    <row r="26" spans="1:14" x14ac:dyDescent="0.2">
      <c r="A26" s="17">
        <v>22</v>
      </c>
      <c r="B26" s="18" t="s">
        <v>334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22.5" x14ac:dyDescent="0.2">
      <c r="A27" s="17">
        <v>23</v>
      </c>
      <c r="B27" s="18" t="s">
        <v>335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">
      <c r="A28" s="17">
        <v>24</v>
      </c>
      <c r="B28" s="18" t="s">
        <v>336</v>
      </c>
      <c r="C28" s="19">
        <f>SUM(D28:N28)</f>
        <v>31792.080000000002</v>
      </c>
      <c r="D28" s="19"/>
      <c r="E28" s="19">
        <v>9060</v>
      </c>
      <c r="F28" s="19">
        <v>2040</v>
      </c>
      <c r="G28" s="19">
        <v>2360</v>
      </c>
      <c r="H28" s="19"/>
      <c r="I28" s="19">
        <v>3759</v>
      </c>
      <c r="J28" s="19">
        <f>10148.32+890.2</f>
        <v>11038.52</v>
      </c>
      <c r="K28" s="19">
        <v>1001.23</v>
      </c>
      <c r="L28" s="19">
        <v>2533.33</v>
      </c>
      <c r="M28" s="19"/>
      <c r="N28" s="19"/>
    </row>
    <row r="29" spans="1:14" ht="22.5" x14ac:dyDescent="0.2">
      <c r="A29" s="17">
        <v>25</v>
      </c>
      <c r="B29" s="18" t="s">
        <v>337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">
      <c r="A30" s="17">
        <v>26</v>
      </c>
      <c r="B30" s="18" t="s">
        <v>338</v>
      </c>
      <c r="C30" s="19">
        <f>SUM(D30:N30)</f>
        <v>35756.94</v>
      </c>
      <c r="D30" s="19"/>
      <c r="E30" s="19">
        <v>22800</v>
      </c>
      <c r="F30" s="19">
        <v>4853</v>
      </c>
      <c r="G30" s="19"/>
      <c r="H30" s="19"/>
      <c r="I30" s="19">
        <v>3759</v>
      </c>
      <c r="J30" s="19"/>
      <c r="K30" s="19"/>
      <c r="L30" s="19">
        <v>2533.33</v>
      </c>
      <c r="M30" s="19">
        <v>1811.61</v>
      </c>
      <c r="N30" s="19"/>
    </row>
    <row r="31" spans="1:14" x14ac:dyDescent="0.2">
      <c r="A31" s="17">
        <v>27</v>
      </c>
      <c r="B31" s="18" t="s">
        <v>9</v>
      </c>
      <c r="C31" s="19">
        <f>SUM(D31:N31)</f>
        <v>42471.98</v>
      </c>
      <c r="D31" s="19"/>
      <c r="E31" s="19">
        <f>25358-818</f>
        <v>24540</v>
      </c>
      <c r="F31" s="19">
        <f>3443-121</f>
        <v>3322</v>
      </c>
      <c r="G31" s="19"/>
      <c r="H31" s="19"/>
      <c r="I31" s="19"/>
      <c r="J31" s="19">
        <f>13734.45-1860.79</f>
        <v>11873.66</v>
      </c>
      <c r="K31" s="19">
        <f>608.97-405.98</f>
        <v>202.99</v>
      </c>
      <c r="L31" s="19">
        <v>2533.33</v>
      </c>
      <c r="M31" s="19"/>
      <c r="N31" s="19"/>
    </row>
    <row r="32" spans="1:14" ht="22.5" x14ac:dyDescent="0.2">
      <c r="A32" s="17">
        <v>28</v>
      </c>
      <c r="B32" s="18" t="s">
        <v>339</v>
      </c>
      <c r="C32" s="19">
        <f>SUM(D32:N32)</f>
        <v>187.58</v>
      </c>
      <c r="D32" s="19">
        <v>187.58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">
      <c r="A33" s="17">
        <v>29</v>
      </c>
      <c r="B33" s="18" t="s">
        <v>340</v>
      </c>
      <c r="C33" s="19">
        <f>SUM(D33:N33)</f>
        <v>17396.739999999998</v>
      </c>
      <c r="D33" s="19"/>
      <c r="E33" s="19">
        <v>13986</v>
      </c>
      <c r="F33" s="19">
        <v>1538.74</v>
      </c>
      <c r="G33" s="19"/>
      <c r="H33" s="19">
        <v>1872</v>
      </c>
      <c r="I33" s="19"/>
      <c r="J33" s="19"/>
      <c r="K33" s="19"/>
      <c r="L33" s="19"/>
      <c r="M33" s="19"/>
      <c r="N33" s="19"/>
    </row>
    <row r="34" spans="1:14" x14ac:dyDescent="0.2">
      <c r="A34" s="17">
        <v>30</v>
      </c>
      <c r="B34" s="18" t="s">
        <v>341</v>
      </c>
      <c r="C34" s="19">
        <f>SUM(D34:N34)</f>
        <v>2284</v>
      </c>
      <c r="D34" s="19"/>
      <c r="E34" s="19">
        <v>2284</v>
      </c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">
      <c r="A35" s="17">
        <v>31</v>
      </c>
      <c r="B35" s="18" t="s">
        <v>342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2">
      <c r="A36" s="17">
        <v>32</v>
      </c>
      <c r="B36" s="18" t="s">
        <v>51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2">
      <c r="A37" s="17">
        <v>33</v>
      </c>
      <c r="B37" s="18" t="s">
        <v>52</v>
      </c>
      <c r="C37" s="19">
        <f>SUM(D37:N37)</f>
        <v>13553.33</v>
      </c>
      <c r="D37" s="19"/>
      <c r="E37" s="19">
        <v>9216</v>
      </c>
      <c r="F37" s="19">
        <v>1804</v>
      </c>
      <c r="G37" s="19"/>
      <c r="H37" s="19"/>
      <c r="I37" s="19"/>
      <c r="J37" s="19"/>
      <c r="K37" s="19"/>
      <c r="L37" s="19">
        <v>2533.33</v>
      </c>
      <c r="M37" s="19"/>
      <c r="N37" s="19"/>
    </row>
    <row r="38" spans="1:14" ht="22.5" x14ac:dyDescent="0.2">
      <c r="A38" s="17">
        <v>34</v>
      </c>
      <c r="B38" s="18" t="s">
        <v>39</v>
      </c>
      <c r="C38" s="19">
        <f>SUM(D38:N38)</f>
        <v>31096.010000000002</v>
      </c>
      <c r="D38" s="19"/>
      <c r="E38" s="19">
        <v>12458</v>
      </c>
      <c r="F38" s="19">
        <v>2833</v>
      </c>
      <c r="G38" s="19"/>
      <c r="H38" s="19"/>
      <c r="I38" s="19"/>
      <c r="J38" s="19">
        <f>13757.46-1871.16</f>
        <v>11886.3</v>
      </c>
      <c r="K38" s="19">
        <f>1956.93-571.55</f>
        <v>1385.38</v>
      </c>
      <c r="L38" s="19">
        <v>2533.33</v>
      </c>
      <c r="M38" s="19"/>
      <c r="N38" s="19"/>
    </row>
    <row r="39" spans="1:14" x14ac:dyDescent="0.2">
      <c r="A39" s="17">
        <v>35</v>
      </c>
      <c r="B39" s="18" t="s">
        <v>343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2">
      <c r="A40" s="17">
        <v>36</v>
      </c>
      <c r="B40" s="18" t="s">
        <v>18</v>
      </c>
      <c r="C40" s="19">
        <f>SUM(D40:N40)</f>
        <v>18206</v>
      </c>
      <c r="D40" s="19"/>
      <c r="E40" s="19">
        <f>16720-1520</f>
        <v>15200</v>
      </c>
      <c r="F40" s="19">
        <f>3340-334</f>
        <v>3006</v>
      </c>
      <c r="G40" s="19"/>
      <c r="H40" s="19"/>
      <c r="I40" s="19"/>
      <c r="J40" s="19"/>
      <c r="K40" s="19"/>
      <c r="L40" s="19"/>
      <c r="M40" s="19"/>
      <c r="N40" s="19"/>
    </row>
    <row r="41" spans="1:14" ht="22.5" x14ac:dyDescent="0.2">
      <c r="A41" s="17">
        <v>37</v>
      </c>
      <c r="B41" s="18" t="s">
        <v>344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">
      <c r="A42" s="17">
        <v>38</v>
      </c>
      <c r="B42" s="18" t="s">
        <v>60</v>
      </c>
      <c r="C42" s="19">
        <f>SUM(D42:N42)</f>
        <v>20640.419999999998</v>
      </c>
      <c r="D42" s="19">
        <v>225</v>
      </c>
      <c r="E42" s="19">
        <f>25160-19240</f>
        <v>5920</v>
      </c>
      <c r="F42" s="19"/>
      <c r="G42" s="19"/>
      <c r="H42" s="19"/>
      <c r="I42" s="19"/>
      <c r="J42" s="19">
        <f>13875.3-1879.88</f>
        <v>11995.419999999998</v>
      </c>
      <c r="K42" s="19"/>
      <c r="L42" s="19">
        <v>2500</v>
      </c>
      <c r="M42" s="19"/>
      <c r="N42" s="19"/>
    </row>
    <row r="43" spans="1:14" ht="22.5" x14ac:dyDescent="0.2">
      <c r="A43" s="17">
        <v>39</v>
      </c>
      <c r="B43" s="18" t="s">
        <v>345</v>
      </c>
      <c r="C43" s="19">
        <f>SUM(D43:N43)</f>
        <v>26361.370000000003</v>
      </c>
      <c r="D43" s="19"/>
      <c r="E43" s="19">
        <v>8532</v>
      </c>
      <c r="F43" s="19">
        <v>1500.3799999999994</v>
      </c>
      <c r="G43" s="19"/>
      <c r="H43" s="19"/>
      <c r="I43" s="19">
        <v>1611</v>
      </c>
      <c r="J43" s="19">
        <v>11547.83</v>
      </c>
      <c r="K43" s="19">
        <v>636.83000000000004</v>
      </c>
      <c r="L43" s="19">
        <v>2533.33</v>
      </c>
      <c r="M43" s="19"/>
      <c r="N43" s="19"/>
    </row>
    <row r="44" spans="1:14" ht="22.5" x14ac:dyDescent="0.2">
      <c r="A44" s="17">
        <v>40</v>
      </c>
      <c r="B44" s="18" t="s">
        <v>346</v>
      </c>
      <c r="C44" s="19">
        <f>SUM(D44:N44)</f>
        <v>23541.82</v>
      </c>
      <c r="D44" s="19"/>
      <c r="E44" s="19">
        <v>1188</v>
      </c>
      <c r="F44" s="19">
        <v>231</v>
      </c>
      <c r="G44" s="19">
        <v>6341.25</v>
      </c>
      <c r="H44" s="19"/>
      <c r="I44" s="19">
        <v>2148</v>
      </c>
      <c r="J44" s="19">
        <v>11100.24</v>
      </c>
      <c r="K44" s="19"/>
      <c r="L44" s="19">
        <v>2533.33</v>
      </c>
      <c r="M44" s="19"/>
      <c r="N44" s="19"/>
    </row>
    <row r="45" spans="1:14" ht="22.5" x14ac:dyDescent="0.2">
      <c r="A45" s="17">
        <v>41</v>
      </c>
      <c r="B45" s="18" t="s">
        <v>347</v>
      </c>
      <c r="C45" s="19">
        <f>SUM(D45:N45)</f>
        <v>42431.81</v>
      </c>
      <c r="D45" s="19"/>
      <c r="E45" s="19">
        <v>21200</v>
      </c>
      <c r="F45" s="19">
        <v>3539</v>
      </c>
      <c r="G45" s="19"/>
      <c r="H45" s="19"/>
      <c r="I45" s="19">
        <v>3759</v>
      </c>
      <c r="J45" s="19">
        <v>11100.24</v>
      </c>
      <c r="K45" s="19">
        <v>300.24</v>
      </c>
      <c r="L45" s="19">
        <v>2533.33</v>
      </c>
      <c r="M45" s="19"/>
      <c r="N45" s="19"/>
    </row>
    <row r="46" spans="1:14" ht="22.5" x14ac:dyDescent="0.2">
      <c r="A46" s="17">
        <v>42</v>
      </c>
      <c r="B46" s="18" t="s">
        <v>40</v>
      </c>
      <c r="C46" s="19">
        <f>SUM(D46:N46)</f>
        <v>24306.1</v>
      </c>
      <c r="D46" s="19"/>
      <c r="E46" s="19">
        <v>7436</v>
      </c>
      <c r="F46" s="19">
        <v>1573</v>
      </c>
      <c r="G46" s="19"/>
      <c r="H46" s="19"/>
      <c r="I46" s="19"/>
      <c r="J46" s="19">
        <f>13875.3-1879.88</f>
        <v>11995.419999999998</v>
      </c>
      <c r="K46" s="19">
        <f>1125.68-357.33</f>
        <v>768.35000000000014</v>
      </c>
      <c r="L46" s="19">
        <v>2533.33</v>
      </c>
      <c r="M46" s="19"/>
      <c r="N46" s="19"/>
    </row>
    <row r="47" spans="1:14" ht="22.5" x14ac:dyDescent="0.2">
      <c r="A47" s="17">
        <v>43</v>
      </c>
      <c r="B47" s="18" t="s">
        <v>164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4" ht="22.5" x14ac:dyDescent="0.2">
      <c r="A48" s="17">
        <v>44</v>
      </c>
      <c r="B48" s="18" t="s">
        <v>348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 x14ac:dyDescent="0.2">
      <c r="A49" s="17">
        <v>45</v>
      </c>
      <c r="B49" s="18" t="s">
        <v>56</v>
      </c>
      <c r="C49" s="19">
        <f>SUM(D49:N49)</f>
        <v>27191.17</v>
      </c>
      <c r="D49" s="19"/>
      <c r="E49" s="19">
        <v>9248</v>
      </c>
      <c r="F49" s="19">
        <v>2048</v>
      </c>
      <c r="G49" s="19"/>
      <c r="H49" s="19"/>
      <c r="I49" s="19"/>
      <c r="J49" s="19">
        <f>11100.24+895.18</f>
        <v>11995.42</v>
      </c>
      <c r="K49" s="19">
        <f>2064.31-697.89</f>
        <v>1366.42</v>
      </c>
      <c r="L49" s="19">
        <v>2533.33</v>
      </c>
      <c r="M49" s="19"/>
      <c r="N49" s="19"/>
    </row>
    <row r="50" spans="1:14" ht="22.5" x14ac:dyDescent="0.2">
      <c r="A50" s="17">
        <v>46</v>
      </c>
      <c r="B50" s="18" t="s">
        <v>73</v>
      </c>
      <c r="C50" s="19">
        <f>SUM(D50:N50)</f>
        <v>43864.58</v>
      </c>
      <c r="D50" s="19"/>
      <c r="E50" s="19">
        <v>24420</v>
      </c>
      <c r="F50" s="19">
        <v>4291</v>
      </c>
      <c r="G50" s="19"/>
      <c r="H50" s="19"/>
      <c r="I50" s="19"/>
      <c r="J50" s="19">
        <f>13836.6-1874.64</f>
        <v>11961.960000000001</v>
      </c>
      <c r="K50" s="19">
        <f>1508.22-849.93</f>
        <v>658.29000000000008</v>
      </c>
      <c r="L50" s="19">
        <v>2533.33</v>
      </c>
      <c r="M50" s="19"/>
      <c r="N50" s="19"/>
    </row>
    <row r="51" spans="1:14" x14ac:dyDescent="0.2">
      <c r="A51" s="17">
        <v>47</v>
      </c>
      <c r="B51" s="18" t="s">
        <v>62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 ht="33.75" x14ac:dyDescent="0.2">
      <c r="A52" s="17">
        <v>48</v>
      </c>
      <c r="B52" s="18" t="s">
        <v>349</v>
      </c>
      <c r="C52" s="19">
        <f>SUM(D52:N52)</f>
        <v>7440</v>
      </c>
      <c r="D52" s="19"/>
      <c r="E52" s="19">
        <v>7440</v>
      </c>
      <c r="F52" s="19"/>
      <c r="G52" s="19"/>
      <c r="H52" s="19"/>
      <c r="I52" s="19"/>
      <c r="J52" s="19"/>
      <c r="K52" s="19"/>
      <c r="L52" s="19"/>
      <c r="M52" s="19"/>
      <c r="N52" s="19"/>
    </row>
    <row r="53" spans="1:14" ht="22.5" x14ac:dyDescent="0.2">
      <c r="A53" s="17">
        <v>49</v>
      </c>
      <c r="B53" s="18" t="s">
        <v>27</v>
      </c>
      <c r="C53" s="19">
        <f>SUM(D53:N53)</f>
        <v>25407.78</v>
      </c>
      <c r="D53" s="19"/>
      <c r="E53" s="19">
        <v>16320</v>
      </c>
      <c r="F53" s="19">
        <v>3673</v>
      </c>
      <c r="G53" s="19"/>
      <c r="H53" s="19"/>
      <c r="I53" s="19"/>
      <c r="J53" s="19"/>
      <c r="K53" s="19"/>
      <c r="L53" s="19"/>
      <c r="M53" s="19">
        <f>5158.33+256.45</f>
        <v>5414.78</v>
      </c>
      <c r="N53" s="19"/>
    </row>
    <row r="54" spans="1:14" ht="22.5" x14ac:dyDescent="0.2">
      <c r="A54" s="17">
        <v>50</v>
      </c>
      <c r="B54" s="18" t="s">
        <v>350</v>
      </c>
      <c r="C54" s="19">
        <f>SUM(D54:N54)</f>
        <v>11572</v>
      </c>
      <c r="D54" s="19"/>
      <c r="E54" s="19">
        <v>9948</v>
      </c>
      <c r="F54" s="19">
        <v>1624</v>
      </c>
      <c r="G54" s="19"/>
      <c r="H54" s="19"/>
      <c r="I54" s="19"/>
      <c r="J54" s="19"/>
      <c r="K54" s="19"/>
      <c r="L54" s="19"/>
      <c r="M54" s="19"/>
      <c r="N54" s="19"/>
    </row>
    <row r="55" spans="1:14" ht="22.5" x14ac:dyDescent="0.2">
      <c r="A55" s="17">
        <v>51</v>
      </c>
      <c r="B55" s="18" t="s">
        <v>119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 ht="22.5" x14ac:dyDescent="0.2">
      <c r="A56" s="17">
        <v>52</v>
      </c>
      <c r="B56" s="18" t="s">
        <v>115</v>
      </c>
      <c r="C56" s="19">
        <f>SUM(D56:N56)</f>
        <v>28118.059999999998</v>
      </c>
      <c r="D56" s="19"/>
      <c r="E56" s="19">
        <f>21280-11200</f>
        <v>10080</v>
      </c>
      <c r="F56" s="19">
        <f>4495-2303</f>
        <v>2192</v>
      </c>
      <c r="G56" s="19"/>
      <c r="H56" s="19"/>
      <c r="I56" s="19"/>
      <c r="J56" s="19">
        <f>13875.3-1879.88</f>
        <v>11995.419999999998</v>
      </c>
      <c r="K56" s="19">
        <f>2965.66-1648.35</f>
        <v>1317.31</v>
      </c>
      <c r="L56" s="19">
        <v>2533.33</v>
      </c>
      <c r="M56" s="19"/>
      <c r="N56" s="19"/>
    </row>
    <row r="57" spans="1:14" ht="22.5" x14ac:dyDescent="0.2">
      <c r="A57" s="17">
        <v>53</v>
      </c>
      <c r="B57" s="18" t="s">
        <v>165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ht="22.5" x14ac:dyDescent="0.2">
      <c r="A58" s="17">
        <v>54</v>
      </c>
      <c r="B58" s="18" t="s">
        <v>351</v>
      </c>
      <c r="C58" s="19">
        <f t="shared" ref="C58:C68" si="0">SUM(D58:N58)</f>
        <v>1408</v>
      </c>
      <c r="D58" s="19"/>
      <c r="E58" s="19">
        <v>1408</v>
      </c>
      <c r="F58" s="19"/>
      <c r="G58" s="19"/>
      <c r="H58" s="19"/>
      <c r="I58" s="19"/>
      <c r="J58" s="19"/>
      <c r="K58" s="19"/>
      <c r="L58" s="19"/>
      <c r="M58" s="19"/>
      <c r="N58" s="19"/>
    </row>
    <row r="59" spans="1:14" ht="22.5" x14ac:dyDescent="0.2">
      <c r="A59" s="17">
        <v>55</v>
      </c>
      <c r="B59" s="18" t="s">
        <v>34</v>
      </c>
      <c r="C59" s="19">
        <f t="shared" si="0"/>
        <v>37322.33</v>
      </c>
      <c r="D59" s="19"/>
      <c r="E59" s="19">
        <v>16960</v>
      </c>
      <c r="F59" s="19">
        <v>4122</v>
      </c>
      <c r="G59" s="19"/>
      <c r="H59" s="19"/>
      <c r="I59" s="19"/>
      <c r="J59" s="19">
        <f>13798.15-1869.43</f>
        <v>11928.72</v>
      </c>
      <c r="K59" s="19">
        <f>2425.21-646.93</f>
        <v>1778.2800000000002</v>
      </c>
      <c r="L59" s="19">
        <v>2533.33</v>
      </c>
      <c r="M59" s="19"/>
      <c r="N59" s="19"/>
    </row>
    <row r="60" spans="1:14" ht="22.5" x14ac:dyDescent="0.2">
      <c r="A60" s="17">
        <v>56</v>
      </c>
      <c r="B60" s="18" t="s">
        <v>352</v>
      </c>
      <c r="C60" s="19">
        <f t="shared" si="0"/>
        <v>27264.33</v>
      </c>
      <c r="D60" s="19"/>
      <c r="E60" s="19">
        <v>17788</v>
      </c>
      <c r="F60" s="19">
        <v>3226</v>
      </c>
      <c r="G60" s="19"/>
      <c r="H60" s="19"/>
      <c r="I60" s="19">
        <v>537</v>
      </c>
      <c r="J60" s="19"/>
      <c r="K60" s="19"/>
      <c r="L60" s="19">
        <v>2533.33</v>
      </c>
      <c r="M60" s="19">
        <v>3180</v>
      </c>
      <c r="N60" s="19"/>
    </row>
    <row r="61" spans="1:14" ht="33.75" x14ac:dyDescent="0.2">
      <c r="A61" s="14"/>
      <c r="B61" s="15" t="s">
        <v>353</v>
      </c>
      <c r="C61" s="16">
        <f t="shared" si="0"/>
        <v>1074</v>
      </c>
      <c r="D61" s="16"/>
      <c r="E61" s="16"/>
      <c r="F61" s="16"/>
      <c r="G61" s="16"/>
      <c r="H61" s="16"/>
      <c r="I61" s="16">
        <v>1074</v>
      </c>
      <c r="J61" s="16"/>
      <c r="K61" s="16"/>
      <c r="L61" s="16"/>
      <c r="M61" s="16"/>
      <c r="N61" s="16"/>
    </row>
    <row r="62" spans="1:14" x14ac:dyDescent="0.2">
      <c r="A62" s="17">
        <v>57</v>
      </c>
      <c r="B62" s="18" t="s">
        <v>354</v>
      </c>
      <c r="C62" s="19">
        <f t="shared" si="0"/>
        <v>21370.43</v>
      </c>
      <c r="D62" s="19"/>
      <c r="E62" s="19">
        <v>5304</v>
      </c>
      <c r="F62" s="19"/>
      <c r="G62" s="19"/>
      <c r="H62" s="19"/>
      <c r="I62" s="19">
        <v>3759</v>
      </c>
      <c r="J62" s="19">
        <f>8885.55+888.55</f>
        <v>9774.0999999999985</v>
      </c>
      <c r="K62" s="19"/>
      <c r="L62" s="19">
        <v>2533.33</v>
      </c>
      <c r="M62" s="19"/>
      <c r="N62" s="19"/>
    </row>
    <row r="63" spans="1:14" ht="22.5" x14ac:dyDescent="0.2">
      <c r="A63" s="17">
        <v>58</v>
      </c>
      <c r="B63" s="18" t="s">
        <v>116</v>
      </c>
      <c r="C63" s="19">
        <f t="shared" si="0"/>
        <v>967.35</v>
      </c>
      <c r="D63" s="19"/>
      <c r="E63" s="19"/>
      <c r="F63" s="19"/>
      <c r="G63" s="19"/>
      <c r="H63" s="19"/>
      <c r="I63" s="19">
        <v>967.35</v>
      </c>
      <c r="J63" s="19"/>
      <c r="K63" s="19"/>
      <c r="L63" s="19"/>
      <c r="M63" s="19"/>
      <c r="N63" s="19"/>
    </row>
    <row r="64" spans="1:14" ht="22.5" x14ac:dyDescent="0.2">
      <c r="A64" s="17">
        <v>59</v>
      </c>
      <c r="B64" s="18" t="s">
        <v>44</v>
      </c>
      <c r="C64" s="19">
        <f t="shared" si="0"/>
        <v>38083.290000000008</v>
      </c>
      <c r="D64" s="19"/>
      <c r="E64" s="19">
        <v>19072</v>
      </c>
      <c r="F64" s="19">
        <v>3195.1299999999997</v>
      </c>
      <c r="G64" s="19"/>
      <c r="H64" s="19"/>
      <c r="I64" s="19"/>
      <c r="J64" s="19">
        <f>11100.24+895.18</f>
        <v>11995.42</v>
      </c>
      <c r="K64" s="19">
        <f>1616.88-329.47</f>
        <v>1287.4100000000001</v>
      </c>
      <c r="L64" s="19">
        <v>2533.33</v>
      </c>
      <c r="M64" s="19"/>
      <c r="N64" s="19"/>
    </row>
    <row r="65" spans="1:14" ht="22.5" x14ac:dyDescent="0.2">
      <c r="A65" s="17">
        <v>60</v>
      </c>
      <c r="B65" s="18" t="s">
        <v>36</v>
      </c>
      <c r="C65" s="19">
        <f t="shared" si="0"/>
        <v>38409.97</v>
      </c>
      <c r="D65" s="19"/>
      <c r="E65" s="19">
        <v>18944</v>
      </c>
      <c r="F65" s="19">
        <v>3872</v>
      </c>
      <c r="G65" s="19"/>
      <c r="H65" s="19"/>
      <c r="I65" s="19"/>
      <c r="J65" s="19">
        <f>11100.24+895.18</f>
        <v>11995.42</v>
      </c>
      <c r="K65" s="19">
        <f>1894.78-829.56</f>
        <v>1065.22</v>
      </c>
      <c r="L65" s="19">
        <v>2533.33</v>
      </c>
      <c r="M65" s="19"/>
      <c r="N65" s="19"/>
    </row>
    <row r="66" spans="1:14" ht="22.5" x14ac:dyDescent="0.2">
      <c r="A66" s="17">
        <v>61</v>
      </c>
      <c r="B66" s="18" t="s">
        <v>41</v>
      </c>
      <c r="C66" s="19">
        <f t="shared" si="0"/>
        <v>19356.43</v>
      </c>
      <c r="D66" s="19"/>
      <c r="E66" s="19">
        <v>2860</v>
      </c>
      <c r="F66" s="19">
        <v>494</v>
      </c>
      <c r="G66" s="19"/>
      <c r="H66" s="19"/>
      <c r="I66" s="19"/>
      <c r="J66" s="19">
        <f>13875.3-1879.88</f>
        <v>11995.419999999998</v>
      </c>
      <c r="K66" s="19">
        <f>2562.9-1089.22</f>
        <v>1473.68</v>
      </c>
      <c r="L66" s="19">
        <v>2533.33</v>
      </c>
      <c r="M66" s="19"/>
      <c r="N66" s="19"/>
    </row>
    <row r="67" spans="1:14" ht="22.5" x14ac:dyDescent="0.2">
      <c r="A67" s="17">
        <v>62</v>
      </c>
      <c r="B67" s="18" t="s">
        <v>355</v>
      </c>
      <c r="C67" s="19">
        <f t="shared" si="0"/>
        <v>12842.97</v>
      </c>
      <c r="D67" s="19"/>
      <c r="E67" s="19"/>
      <c r="F67" s="19"/>
      <c r="G67" s="19"/>
      <c r="H67" s="19"/>
      <c r="I67" s="19"/>
      <c r="J67" s="19">
        <v>9303.98</v>
      </c>
      <c r="K67" s="19">
        <v>1005.66</v>
      </c>
      <c r="L67" s="19">
        <v>2533.33</v>
      </c>
      <c r="M67" s="19"/>
      <c r="N67" s="19"/>
    </row>
    <row r="68" spans="1:14" ht="33.75" x14ac:dyDescent="0.2">
      <c r="A68" s="17">
        <v>63</v>
      </c>
      <c r="B68" s="18" t="s">
        <v>121</v>
      </c>
      <c r="C68" s="19">
        <f t="shared" si="0"/>
        <v>39454.089999999997</v>
      </c>
      <c r="D68" s="19"/>
      <c r="E68" s="19">
        <v>19920</v>
      </c>
      <c r="F68" s="19">
        <v>4247</v>
      </c>
      <c r="G68" s="19"/>
      <c r="H68" s="19"/>
      <c r="I68" s="19"/>
      <c r="J68" s="19">
        <f>11100.24+895.18</f>
        <v>11995.42</v>
      </c>
      <c r="K68" s="19">
        <f>1259.6-501.26</f>
        <v>758.33999999999992</v>
      </c>
      <c r="L68" s="19">
        <v>2533.33</v>
      </c>
      <c r="M68" s="19"/>
      <c r="N68" s="19"/>
    </row>
    <row r="69" spans="1:14" ht="22.5" x14ac:dyDescent="0.2">
      <c r="A69" s="17">
        <v>64</v>
      </c>
      <c r="B69" s="18" t="s">
        <v>37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 ht="22.5" x14ac:dyDescent="0.2">
      <c r="A70" s="17">
        <v>65</v>
      </c>
      <c r="B70" s="18" t="s">
        <v>356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ht="22.5" x14ac:dyDescent="0.2">
      <c r="A71" s="17">
        <v>66</v>
      </c>
      <c r="B71" s="18" t="s">
        <v>84</v>
      </c>
      <c r="C71" s="19">
        <f>SUM(D71:N71)</f>
        <v>36073.74</v>
      </c>
      <c r="D71" s="19"/>
      <c r="E71" s="19">
        <v>17280</v>
      </c>
      <c r="F71" s="19">
        <v>3562</v>
      </c>
      <c r="G71" s="19"/>
      <c r="H71" s="19"/>
      <c r="I71" s="19"/>
      <c r="J71" s="19">
        <f>13875.3-1879.88</f>
        <v>11995.419999999998</v>
      </c>
      <c r="K71" s="19">
        <f>999.03-296.04</f>
        <v>702.99</v>
      </c>
      <c r="L71" s="19">
        <v>2533.33</v>
      </c>
      <c r="M71" s="19"/>
      <c r="N71" s="19"/>
    </row>
    <row r="72" spans="1:14" ht="22.5" x14ac:dyDescent="0.2">
      <c r="A72" s="17">
        <v>67</v>
      </c>
      <c r="B72" s="18" t="s">
        <v>357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 x14ac:dyDescent="0.2">
      <c r="A73" s="17">
        <v>68</v>
      </c>
      <c r="B73" s="18" t="s">
        <v>15</v>
      </c>
      <c r="C73" s="19">
        <f>SUM(D73:N73)</f>
        <v>25393.07</v>
      </c>
      <c r="D73" s="19"/>
      <c r="E73" s="19">
        <f>9100-350</f>
        <v>8750</v>
      </c>
      <c r="F73" s="19">
        <f>1566-140</f>
        <v>1426</v>
      </c>
      <c r="G73" s="19"/>
      <c r="H73" s="19"/>
      <c r="I73" s="19"/>
      <c r="J73" s="19">
        <f>13875.3-1879.88</f>
        <v>11995.419999999998</v>
      </c>
      <c r="K73" s="19">
        <f>1192.47-504.15</f>
        <v>688.32</v>
      </c>
      <c r="L73" s="19">
        <v>2533.33</v>
      </c>
      <c r="M73" s="19"/>
      <c r="N73" s="19"/>
    </row>
    <row r="74" spans="1:14" ht="22.5" x14ac:dyDescent="0.2">
      <c r="A74" s="17">
        <v>69</v>
      </c>
      <c r="B74" s="18" t="s">
        <v>99</v>
      </c>
      <c r="C74" s="19">
        <f>SUM(D74:N74)</f>
        <v>15651.070000000002</v>
      </c>
      <c r="D74" s="19"/>
      <c r="E74" s="19">
        <v>552</v>
      </c>
      <c r="F74" s="19">
        <v>110</v>
      </c>
      <c r="G74" s="19"/>
      <c r="H74" s="19"/>
      <c r="I74" s="19"/>
      <c r="J74" s="19">
        <f>11038.52+890.2</f>
        <v>11928.720000000001</v>
      </c>
      <c r="K74" s="19">
        <f>813.01-285.99</f>
        <v>527.02</v>
      </c>
      <c r="L74" s="19">
        <v>2533.33</v>
      </c>
      <c r="M74" s="19"/>
      <c r="N74" s="19"/>
    </row>
    <row r="75" spans="1:14" ht="22.5" x14ac:dyDescent="0.2">
      <c r="A75" s="17">
        <v>70</v>
      </c>
      <c r="B75" s="18" t="s">
        <v>358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 ht="22.5" x14ac:dyDescent="0.2">
      <c r="A76" s="17">
        <v>71</v>
      </c>
      <c r="B76" s="18" t="s">
        <v>23</v>
      </c>
      <c r="C76" s="19">
        <f>SUM(D76:N76)</f>
        <v>32728.85</v>
      </c>
      <c r="D76" s="19"/>
      <c r="E76" s="19">
        <v>15060</v>
      </c>
      <c r="F76" s="19">
        <v>2581.1000000000004</v>
      </c>
      <c r="G76" s="19"/>
      <c r="H76" s="19"/>
      <c r="I76" s="19"/>
      <c r="J76" s="19">
        <f>11100.24+895.18</f>
        <v>11995.42</v>
      </c>
      <c r="K76" s="19">
        <f>1770.87-1211.87</f>
        <v>559</v>
      </c>
      <c r="L76" s="19">
        <v>2533.33</v>
      </c>
      <c r="M76" s="19"/>
      <c r="N76" s="19"/>
    </row>
    <row r="77" spans="1:14" ht="22.5" x14ac:dyDescent="0.2">
      <c r="A77" s="17">
        <v>72</v>
      </c>
      <c r="B77" s="18" t="s">
        <v>359</v>
      </c>
      <c r="C77" s="19">
        <f>SUM(D77:N77)</f>
        <v>8032.19</v>
      </c>
      <c r="D77" s="19"/>
      <c r="E77" s="19"/>
      <c r="F77" s="19"/>
      <c r="G77" s="19"/>
      <c r="H77" s="19"/>
      <c r="I77" s="19"/>
      <c r="J77" s="19">
        <v>5498.86</v>
      </c>
      <c r="K77" s="19"/>
      <c r="L77" s="19">
        <v>2533.33</v>
      </c>
      <c r="M77" s="19"/>
      <c r="N77" s="19"/>
    </row>
    <row r="78" spans="1:14" ht="22.5" x14ac:dyDescent="0.2">
      <c r="A78" s="17">
        <v>73</v>
      </c>
      <c r="B78" s="18" t="s">
        <v>360</v>
      </c>
      <c r="C78" s="19">
        <f>SUM(D78:N78)</f>
        <v>14439.96</v>
      </c>
      <c r="D78" s="19"/>
      <c r="E78" s="19"/>
      <c r="F78" s="19"/>
      <c r="G78" s="19"/>
      <c r="H78" s="19"/>
      <c r="I78" s="19"/>
      <c r="J78" s="19">
        <f>11018.08+888.55</f>
        <v>11906.63</v>
      </c>
      <c r="K78" s="19"/>
      <c r="L78" s="19">
        <v>2533.33</v>
      </c>
      <c r="M78" s="19"/>
      <c r="N78" s="19"/>
    </row>
    <row r="79" spans="1:14" ht="22.5" x14ac:dyDescent="0.2">
      <c r="A79" s="17">
        <v>74</v>
      </c>
      <c r="B79" s="18" t="s">
        <v>361</v>
      </c>
      <c r="C79" s="19">
        <f>SUM(D79:N79)</f>
        <v>37920.33</v>
      </c>
      <c r="D79" s="19"/>
      <c r="E79" s="19">
        <v>24300</v>
      </c>
      <c r="F79" s="19">
        <v>4148</v>
      </c>
      <c r="G79" s="19"/>
      <c r="H79" s="19"/>
      <c r="I79" s="19">
        <v>3759</v>
      </c>
      <c r="J79" s="19"/>
      <c r="K79" s="19"/>
      <c r="L79" s="19">
        <v>2533.33</v>
      </c>
      <c r="M79" s="19">
        <v>3180</v>
      </c>
      <c r="N79" s="19"/>
    </row>
    <row r="80" spans="1:14" ht="22.5" x14ac:dyDescent="0.2">
      <c r="A80" s="17">
        <v>75</v>
      </c>
      <c r="B80" s="18" t="s">
        <v>362</v>
      </c>
      <c r="C80" s="19">
        <f>SUM(D80:N80)</f>
        <v>44380.72</v>
      </c>
      <c r="D80" s="19"/>
      <c r="E80" s="19">
        <v>23228</v>
      </c>
      <c r="F80" s="19">
        <v>4721</v>
      </c>
      <c r="G80" s="19"/>
      <c r="H80" s="19"/>
      <c r="I80" s="19">
        <v>2685</v>
      </c>
      <c r="J80" s="19">
        <v>10921.2</v>
      </c>
      <c r="K80" s="19">
        <v>292.19</v>
      </c>
      <c r="L80" s="19">
        <v>2533.33</v>
      </c>
      <c r="M80" s="19"/>
      <c r="N80" s="19"/>
    </row>
    <row r="81" spans="1:14" ht="22.5" x14ac:dyDescent="0.2">
      <c r="A81" s="17">
        <v>76</v>
      </c>
      <c r="B81" s="18" t="s">
        <v>29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 ht="33.75" x14ac:dyDescent="0.2">
      <c r="A82" s="17">
        <v>77</v>
      </c>
      <c r="B82" s="18" t="s">
        <v>70</v>
      </c>
      <c r="C82" s="19">
        <f>SUM(D82:N82)</f>
        <v>27211.29</v>
      </c>
      <c r="D82" s="19"/>
      <c r="E82" s="19">
        <v>12716</v>
      </c>
      <c r="F82" s="19"/>
      <c r="G82" s="19"/>
      <c r="H82" s="19"/>
      <c r="I82" s="19"/>
      <c r="J82" s="19">
        <f>13836.6-1874.64</f>
        <v>11961.960000000001</v>
      </c>
      <c r="K82" s="19"/>
      <c r="L82" s="19">
        <v>2533.33</v>
      </c>
      <c r="M82" s="19"/>
      <c r="N82" s="19"/>
    </row>
    <row r="83" spans="1:14" ht="22.5" x14ac:dyDescent="0.2">
      <c r="A83" s="17">
        <v>78</v>
      </c>
      <c r="B83" s="18" t="s">
        <v>85</v>
      </c>
      <c r="C83" s="19">
        <f>SUM(D83:N83)</f>
        <v>21622.04</v>
      </c>
      <c r="D83" s="19"/>
      <c r="E83" s="19">
        <v>4704</v>
      </c>
      <c r="F83" s="19">
        <v>855</v>
      </c>
      <c r="G83" s="19"/>
      <c r="H83" s="19"/>
      <c r="I83" s="19"/>
      <c r="J83" s="19">
        <f>11084.81+895.18</f>
        <v>11979.99</v>
      </c>
      <c r="K83" s="19">
        <f>2231.6-681.88</f>
        <v>1549.7199999999998</v>
      </c>
      <c r="L83" s="19">
        <v>2533.33</v>
      </c>
      <c r="M83" s="19"/>
      <c r="N83" s="19"/>
    </row>
    <row r="84" spans="1:14" ht="22.5" x14ac:dyDescent="0.2">
      <c r="A84" s="17">
        <v>79</v>
      </c>
      <c r="B84" s="18" t="s">
        <v>363</v>
      </c>
      <c r="C84" s="19">
        <f>SUM(D84:N84)</f>
        <v>35405.310000000005</v>
      </c>
      <c r="D84" s="19"/>
      <c r="E84" s="19">
        <v>15964</v>
      </c>
      <c r="F84" s="19">
        <v>3792</v>
      </c>
      <c r="G84" s="19"/>
      <c r="H84" s="19"/>
      <c r="I84" s="19"/>
      <c r="J84" s="19">
        <v>11862.72</v>
      </c>
      <c r="K84" s="19">
        <v>1253.26</v>
      </c>
      <c r="L84" s="19">
        <v>2533.33</v>
      </c>
      <c r="M84" s="19"/>
      <c r="N84" s="19"/>
    </row>
    <row r="85" spans="1:14" ht="22.5" x14ac:dyDescent="0.2">
      <c r="A85" s="17">
        <v>80</v>
      </c>
      <c r="B85" s="18" t="s">
        <v>216</v>
      </c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 ht="22.5" x14ac:dyDescent="0.2">
      <c r="A86" s="17">
        <v>81</v>
      </c>
      <c r="B86" s="18" t="s">
        <v>113</v>
      </c>
      <c r="C86" s="19">
        <f>SUM(D86:N86)</f>
        <v>28960.809999999998</v>
      </c>
      <c r="D86" s="19"/>
      <c r="E86" s="19">
        <v>11460</v>
      </c>
      <c r="F86" s="19">
        <v>2378</v>
      </c>
      <c r="G86" s="19"/>
      <c r="H86" s="19"/>
      <c r="I86" s="19"/>
      <c r="J86" s="19">
        <f>13734.45-1860.79</f>
        <v>11873.66</v>
      </c>
      <c r="K86" s="19">
        <f>1575.18-859.36</f>
        <v>715.82</v>
      </c>
      <c r="L86" s="19">
        <v>2533.33</v>
      </c>
      <c r="M86" s="19"/>
      <c r="N86" s="19"/>
    </row>
    <row r="87" spans="1:14" ht="22.5" x14ac:dyDescent="0.2">
      <c r="A87" s="17">
        <v>82</v>
      </c>
      <c r="B87" s="18" t="s">
        <v>364</v>
      </c>
      <c r="C87" s="19">
        <f>SUM(D87:N87)</f>
        <v>29410.639999999999</v>
      </c>
      <c r="D87" s="19"/>
      <c r="E87" s="19">
        <v>13440</v>
      </c>
      <c r="F87" s="19">
        <v>2568</v>
      </c>
      <c r="G87" s="19"/>
      <c r="H87" s="19"/>
      <c r="I87" s="19">
        <v>2148</v>
      </c>
      <c r="J87" s="19">
        <v>8325.18</v>
      </c>
      <c r="K87" s="19">
        <v>396.13</v>
      </c>
      <c r="L87" s="19">
        <v>2533.33</v>
      </c>
      <c r="M87" s="19"/>
      <c r="N87" s="19"/>
    </row>
    <row r="88" spans="1:14" ht="22.5" x14ac:dyDescent="0.2">
      <c r="A88" s="17">
        <v>83</v>
      </c>
      <c r="B88" s="18" t="s">
        <v>365</v>
      </c>
      <c r="C88" s="19">
        <f>SUM(D88:N88)</f>
        <v>21885.410000000003</v>
      </c>
      <c r="D88" s="19"/>
      <c r="E88" s="19">
        <v>6180</v>
      </c>
      <c r="F88" s="19">
        <v>1080</v>
      </c>
      <c r="G88" s="19"/>
      <c r="H88" s="19"/>
      <c r="I88" s="19">
        <v>1074</v>
      </c>
      <c r="J88" s="19">
        <v>11018.08</v>
      </c>
      <c r="K88" s="19"/>
      <c r="L88" s="19">
        <v>2533.33</v>
      </c>
      <c r="M88" s="19"/>
      <c r="N88" s="19"/>
    </row>
    <row r="89" spans="1:14" ht="22.5" x14ac:dyDescent="0.2">
      <c r="A89" s="17">
        <v>84</v>
      </c>
      <c r="B89" s="18" t="s">
        <v>366</v>
      </c>
      <c r="C89" s="19">
        <f>SUM(D89:N89)</f>
        <v>4875</v>
      </c>
      <c r="D89" s="19"/>
      <c r="E89" s="19">
        <v>2816</v>
      </c>
      <c r="F89" s="19">
        <v>448</v>
      </c>
      <c r="G89" s="19"/>
      <c r="H89" s="19"/>
      <c r="I89" s="19">
        <v>1611</v>
      </c>
      <c r="J89" s="19"/>
      <c r="K89" s="19"/>
      <c r="L89" s="19"/>
      <c r="M89" s="19"/>
      <c r="N89" s="19"/>
    </row>
    <row r="90" spans="1:14" x14ac:dyDescent="0.2">
      <c r="A90" s="17">
        <v>85</v>
      </c>
      <c r="B90" s="18" t="s">
        <v>367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</row>
    <row r="91" spans="1:14" ht="22.5" x14ac:dyDescent="0.2">
      <c r="A91" s="17">
        <v>86</v>
      </c>
      <c r="B91" s="18" t="s">
        <v>368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 x14ac:dyDescent="0.2">
      <c r="A92" s="17">
        <v>87</v>
      </c>
      <c r="B92" s="18" t="s">
        <v>369</v>
      </c>
      <c r="C92" s="19">
        <f>SUM(D92:N92)</f>
        <v>17166.330000000002</v>
      </c>
      <c r="D92" s="19"/>
      <c r="E92" s="19">
        <v>6360</v>
      </c>
      <c r="F92" s="19">
        <v>1334</v>
      </c>
      <c r="G92" s="19"/>
      <c r="H92" s="19"/>
      <c r="I92" s="19">
        <v>3759</v>
      </c>
      <c r="J92" s="19"/>
      <c r="K92" s="19"/>
      <c r="L92" s="19">
        <v>2533.33</v>
      </c>
      <c r="M92" s="19">
        <v>3180</v>
      </c>
      <c r="N92" s="19"/>
    </row>
    <row r="93" spans="1:14" ht="33.75" x14ac:dyDescent="0.2">
      <c r="A93" s="17">
        <v>88</v>
      </c>
      <c r="B93" s="18" t="s">
        <v>120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1:14" ht="22.5" x14ac:dyDescent="0.2">
      <c r="A94" s="17">
        <v>89</v>
      </c>
      <c r="B94" s="18" t="s">
        <v>370</v>
      </c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 ht="33.75" x14ac:dyDescent="0.2">
      <c r="A95" s="17">
        <v>90</v>
      </c>
      <c r="B95" s="18" t="s">
        <v>241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 ht="22.5" x14ac:dyDescent="0.2">
      <c r="A96" s="17">
        <v>91</v>
      </c>
      <c r="B96" s="18" t="s">
        <v>371</v>
      </c>
      <c r="C96" s="19">
        <f>SUM(D96:N96)</f>
        <v>5656.54</v>
      </c>
      <c r="D96" s="19"/>
      <c r="E96" s="19"/>
      <c r="F96" s="19"/>
      <c r="G96" s="19"/>
      <c r="H96" s="19"/>
      <c r="I96" s="19"/>
      <c r="J96" s="19"/>
      <c r="K96" s="19">
        <v>155.21</v>
      </c>
      <c r="L96" s="19">
        <v>2533.33</v>
      </c>
      <c r="M96" s="19">
        <v>2968</v>
      </c>
      <c r="N96" s="19"/>
    </row>
    <row r="97" spans="1:14" x14ac:dyDescent="0.2">
      <c r="A97" s="17">
        <v>92</v>
      </c>
      <c r="B97" s="18" t="s">
        <v>372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</row>
    <row r="98" spans="1:14" x14ac:dyDescent="0.2">
      <c r="A98" s="17">
        <v>93</v>
      </c>
      <c r="B98" s="18" t="s">
        <v>373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</row>
    <row r="99" spans="1:14" ht="22.5" x14ac:dyDescent="0.2">
      <c r="A99" s="17">
        <v>94</v>
      </c>
      <c r="B99" s="18" t="s">
        <v>374</v>
      </c>
      <c r="C99" s="19">
        <f>SUM(D99:N99)</f>
        <v>31963.409999999996</v>
      </c>
      <c r="D99" s="19"/>
      <c r="E99" s="19">
        <v>13672</v>
      </c>
      <c r="F99" s="19">
        <v>2640.84</v>
      </c>
      <c r="G99" s="19"/>
      <c r="H99" s="19"/>
      <c r="I99" s="19"/>
      <c r="J99" s="19">
        <v>11995.419999999998</v>
      </c>
      <c r="K99" s="19">
        <v>1121.8200000000002</v>
      </c>
      <c r="L99" s="19">
        <v>2533.33</v>
      </c>
      <c r="M99" s="19"/>
      <c r="N99" s="19"/>
    </row>
    <row r="100" spans="1:14" ht="22.5" x14ac:dyDescent="0.2">
      <c r="A100" s="17">
        <v>95</v>
      </c>
      <c r="B100" s="18" t="s">
        <v>375</v>
      </c>
      <c r="C100" s="19">
        <f>SUM(D100:N100)</f>
        <v>33272.770000000004</v>
      </c>
      <c r="D100" s="19"/>
      <c r="E100" s="19">
        <v>13392</v>
      </c>
      <c r="F100" s="19">
        <v>2611</v>
      </c>
      <c r="G100" s="19"/>
      <c r="H100" s="19"/>
      <c r="I100" s="19">
        <v>3759</v>
      </c>
      <c r="J100" s="19">
        <v>10977.44</v>
      </c>
      <c r="K100" s="19"/>
      <c r="L100" s="19">
        <v>2533.33</v>
      </c>
      <c r="M100" s="19"/>
      <c r="N100" s="19"/>
    </row>
    <row r="101" spans="1:14" ht="22.5" x14ac:dyDescent="0.2">
      <c r="A101" s="17">
        <v>96</v>
      </c>
      <c r="B101" s="18" t="s">
        <v>376</v>
      </c>
      <c r="C101" s="19">
        <f>SUM(D101:N101)</f>
        <v>14730</v>
      </c>
      <c r="D101" s="19"/>
      <c r="E101" s="19">
        <v>11640</v>
      </c>
      <c r="F101" s="19">
        <v>1479</v>
      </c>
      <c r="G101" s="19"/>
      <c r="H101" s="19"/>
      <c r="I101" s="19">
        <v>1611</v>
      </c>
      <c r="J101" s="19"/>
      <c r="K101" s="19"/>
      <c r="L101" s="19"/>
      <c r="M101" s="19"/>
      <c r="N101" s="19"/>
    </row>
    <row r="102" spans="1:14" ht="22.5" x14ac:dyDescent="0.2">
      <c r="A102" s="17">
        <v>97</v>
      </c>
      <c r="B102" s="18" t="s">
        <v>377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1:14" x14ac:dyDescent="0.2">
      <c r="A103" s="17">
        <v>98</v>
      </c>
      <c r="B103" s="18" t="s">
        <v>378</v>
      </c>
      <c r="C103" s="19">
        <f>SUM(D103:N103)</f>
        <v>262.49</v>
      </c>
      <c r="D103" s="19">
        <v>262.49</v>
      </c>
      <c r="E103" s="19"/>
      <c r="F103" s="19"/>
      <c r="G103" s="19"/>
      <c r="H103" s="19"/>
      <c r="I103" s="19"/>
      <c r="J103" s="19"/>
      <c r="K103" s="19"/>
      <c r="L103" s="19"/>
      <c r="M103" s="19"/>
      <c r="N103" s="19"/>
    </row>
    <row r="104" spans="1:14" x14ac:dyDescent="0.2">
      <c r="A104" s="17">
        <v>99</v>
      </c>
      <c r="B104" s="18" t="s">
        <v>379</v>
      </c>
      <c r="C104" s="19">
        <f>SUM(D104:N104)</f>
        <v>11681</v>
      </c>
      <c r="D104" s="19"/>
      <c r="E104" s="19">
        <v>10730</v>
      </c>
      <c r="F104" s="19">
        <v>951</v>
      </c>
      <c r="G104" s="19"/>
      <c r="H104" s="19"/>
      <c r="I104" s="19"/>
      <c r="J104" s="19"/>
      <c r="K104" s="19"/>
      <c r="L104" s="19"/>
      <c r="M104" s="19"/>
      <c r="N104" s="19"/>
    </row>
    <row r="105" spans="1:14" ht="22.5" x14ac:dyDescent="0.2">
      <c r="A105" s="17">
        <v>100</v>
      </c>
      <c r="B105" s="18" t="s">
        <v>380</v>
      </c>
      <c r="C105" s="19">
        <f>SUM(D105:N105)</f>
        <v>30904.509999999995</v>
      </c>
      <c r="D105" s="19"/>
      <c r="E105" s="19">
        <v>15052</v>
      </c>
      <c r="F105" s="19">
        <v>2955</v>
      </c>
      <c r="G105" s="19"/>
      <c r="H105" s="19"/>
      <c r="I105" s="19">
        <v>1611</v>
      </c>
      <c r="J105" s="19">
        <v>8240.67</v>
      </c>
      <c r="K105" s="19">
        <v>512.51</v>
      </c>
      <c r="L105" s="19">
        <v>2533.33</v>
      </c>
      <c r="M105" s="19"/>
      <c r="N105" s="19"/>
    </row>
    <row r="106" spans="1:14" x14ac:dyDescent="0.2">
      <c r="A106" s="17">
        <v>101</v>
      </c>
      <c r="B106" s="18" t="s">
        <v>381</v>
      </c>
      <c r="C106" s="19">
        <f>SUM(D106:N106)</f>
        <v>24268.629999999997</v>
      </c>
      <c r="D106" s="19"/>
      <c r="E106" s="19">
        <v>9452</v>
      </c>
      <c r="F106" s="19">
        <v>1924</v>
      </c>
      <c r="G106" s="19"/>
      <c r="H106" s="19"/>
      <c r="I106" s="19">
        <v>1611</v>
      </c>
      <c r="J106" s="19">
        <v>8748.2999999999993</v>
      </c>
      <c r="K106" s="19"/>
      <c r="L106" s="19">
        <v>2533.33</v>
      </c>
      <c r="M106" s="19"/>
      <c r="N106" s="19"/>
    </row>
    <row r="107" spans="1:14" ht="22.5" x14ac:dyDescent="0.2">
      <c r="A107" s="17">
        <v>102</v>
      </c>
      <c r="B107" s="18" t="s">
        <v>382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</row>
    <row r="108" spans="1:14" ht="22.5" x14ac:dyDescent="0.2">
      <c r="A108" s="17">
        <v>103</v>
      </c>
      <c r="B108" s="18" t="s">
        <v>95</v>
      </c>
      <c r="C108" s="19">
        <f>SUM(D108:N108)</f>
        <v>32324.489999999998</v>
      </c>
      <c r="D108" s="19"/>
      <c r="E108" s="19">
        <v>13824</v>
      </c>
      <c r="F108" s="19">
        <v>2555</v>
      </c>
      <c r="G108" s="19"/>
      <c r="H108" s="19"/>
      <c r="I108" s="19"/>
      <c r="J108" s="19">
        <f>11100.24+895.18</f>
        <v>11995.42</v>
      </c>
      <c r="K108" s="19">
        <f>1928.86-512.12</f>
        <v>1416.7399999999998</v>
      </c>
      <c r="L108" s="19">
        <v>2533.33</v>
      </c>
      <c r="M108" s="19"/>
      <c r="N108" s="19"/>
    </row>
    <row r="109" spans="1:14" ht="22.5" x14ac:dyDescent="0.2">
      <c r="A109" s="17">
        <v>104</v>
      </c>
      <c r="B109" s="18" t="s">
        <v>383</v>
      </c>
      <c r="C109" s="19">
        <f>SUM(D109:N109)</f>
        <v>14117</v>
      </c>
      <c r="D109" s="19"/>
      <c r="E109" s="19">
        <v>9176</v>
      </c>
      <c r="F109" s="19">
        <v>1182</v>
      </c>
      <c r="G109" s="19"/>
      <c r="H109" s="19"/>
      <c r="I109" s="19">
        <v>3759</v>
      </c>
      <c r="J109" s="19"/>
      <c r="K109" s="19"/>
      <c r="L109" s="19"/>
      <c r="M109" s="19"/>
      <c r="N109" s="19"/>
    </row>
    <row r="110" spans="1:14" x14ac:dyDescent="0.2">
      <c r="A110" s="17">
        <v>105</v>
      </c>
      <c r="B110" s="18" t="s">
        <v>66</v>
      </c>
      <c r="C110" s="19">
        <f>SUM(D110:N110)</f>
        <v>41266.300000000003</v>
      </c>
      <c r="D110" s="19"/>
      <c r="E110" s="19">
        <v>31408</v>
      </c>
      <c r="F110" s="19">
        <v>6954</v>
      </c>
      <c r="G110" s="19"/>
      <c r="H110" s="19"/>
      <c r="I110" s="19"/>
      <c r="J110" s="19"/>
      <c r="K110" s="19"/>
      <c r="L110" s="19">
        <v>2533.33</v>
      </c>
      <c r="M110" s="19">
        <v>370.97</v>
      </c>
      <c r="N110" s="19"/>
    </row>
    <row r="111" spans="1:14" ht="33.75" x14ac:dyDescent="0.2">
      <c r="A111" s="17">
        <v>106</v>
      </c>
      <c r="B111" s="18" t="s">
        <v>384</v>
      </c>
      <c r="C111" s="19">
        <f>SUM(D111:N111)</f>
        <v>32252.82</v>
      </c>
      <c r="D111" s="19"/>
      <c r="E111" s="19">
        <v>12344</v>
      </c>
      <c r="F111" s="19">
        <v>1457</v>
      </c>
      <c r="G111" s="19"/>
      <c r="H111" s="19"/>
      <c r="I111" s="19">
        <v>3759</v>
      </c>
      <c r="J111" s="19">
        <v>10294.58</v>
      </c>
      <c r="K111" s="19">
        <v>1864.91</v>
      </c>
      <c r="L111" s="19">
        <v>2533.33</v>
      </c>
      <c r="M111" s="19"/>
      <c r="N111" s="19"/>
    </row>
    <row r="112" spans="1:14" ht="22.5" x14ac:dyDescent="0.2">
      <c r="A112" s="17">
        <v>107</v>
      </c>
      <c r="B112" s="18" t="s">
        <v>385</v>
      </c>
      <c r="C112" s="19">
        <f>SUM(D112:N112)</f>
        <v>10645</v>
      </c>
      <c r="D112" s="19"/>
      <c r="E112" s="19">
        <v>9530</v>
      </c>
      <c r="F112" s="19">
        <v>1115</v>
      </c>
      <c r="G112" s="19"/>
      <c r="H112" s="19"/>
      <c r="I112" s="19"/>
      <c r="J112" s="19"/>
      <c r="K112" s="19"/>
      <c r="L112" s="19"/>
      <c r="M112" s="19"/>
      <c r="N112" s="19"/>
    </row>
    <row r="113" spans="1:14" ht="22.5" x14ac:dyDescent="0.2">
      <c r="A113" s="17">
        <v>108</v>
      </c>
      <c r="B113" s="18" t="s">
        <v>386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</row>
    <row r="114" spans="1:14" x14ac:dyDescent="0.2">
      <c r="A114" s="17">
        <v>109</v>
      </c>
      <c r="B114" s="18" t="s">
        <v>387</v>
      </c>
      <c r="C114" s="19">
        <f>SUM(D114:N114)</f>
        <v>7210</v>
      </c>
      <c r="D114" s="19"/>
      <c r="E114" s="19">
        <v>6144</v>
      </c>
      <c r="F114" s="19">
        <v>1066</v>
      </c>
      <c r="G114" s="19"/>
      <c r="H114" s="19"/>
      <c r="I114" s="19"/>
      <c r="J114" s="19"/>
      <c r="K114" s="19"/>
      <c r="L114" s="19"/>
      <c r="M114" s="19"/>
      <c r="N114" s="19"/>
    </row>
    <row r="115" spans="1:14" ht="22.5" x14ac:dyDescent="0.2">
      <c r="A115" s="17">
        <v>110</v>
      </c>
      <c r="B115" s="18" t="s">
        <v>388</v>
      </c>
      <c r="C115" s="19">
        <f>SUM(D115:N115)</f>
        <v>4668.83</v>
      </c>
      <c r="D115" s="19"/>
      <c r="E115" s="19"/>
      <c r="F115" s="19"/>
      <c r="G115" s="19">
        <v>1012.5</v>
      </c>
      <c r="H115" s="19">
        <v>1123</v>
      </c>
      <c r="I115" s="19"/>
      <c r="J115" s="19"/>
      <c r="K115" s="19"/>
      <c r="L115" s="19">
        <v>2533.33</v>
      </c>
      <c r="M115" s="19"/>
      <c r="N115" s="19"/>
    </row>
    <row r="116" spans="1:14" ht="22.5" x14ac:dyDescent="0.2">
      <c r="A116" s="17">
        <v>111</v>
      </c>
      <c r="B116" s="18" t="s">
        <v>389</v>
      </c>
      <c r="C116" s="19">
        <f>SUM(D116:N116)</f>
        <v>29186.590000000004</v>
      </c>
      <c r="D116" s="19"/>
      <c r="E116" s="19">
        <v>10960</v>
      </c>
      <c r="F116" s="19">
        <v>1974</v>
      </c>
      <c r="G116" s="19"/>
      <c r="H116" s="19"/>
      <c r="I116" s="19">
        <v>1074</v>
      </c>
      <c r="J116" s="19">
        <v>11430.609999999999</v>
      </c>
      <c r="K116" s="19">
        <v>1214.6499999999999</v>
      </c>
      <c r="L116" s="19">
        <v>2533.33</v>
      </c>
      <c r="M116" s="19"/>
      <c r="N116" s="19"/>
    </row>
    <row r="117" spans="1:14" ht="22.5" x14ac:dyDescent="0.2">
      <c r="A117" s="17">
        <v>112</v>
      </c>
      <c r="B117" s="18" t="s">
        <v>260</v>
      </c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</row>
    <row r="118" spans="1:14" x14ac:dyDescent="0.2">
      <c r="A118" s="17">
        <v>113</v>
      </c>
      <c r="B118" s="18" t="s">
        <v>390</v>
      </c>
      <c r="C118" s="19">
        <f>SUM(D118:N118)</f>
        <v>34048.550000000003</v>
      </c>
      <c r="D118" s="19"/>
      <c r="E118" s="19">
        <v>15736</v>
      </c>
      <c r="F118" s="19">
        <v>3416</v>
      </c>
      <c r="G118" s="19"/>
      <c r="H118" s="19"/>
      <c r="I118" s="19">
        <v>3222</v>
      </c>
      <c r="J118" s="19">
        <v>8325.18</v>
      </c>
      <c r="K118" s="19">
        <v>816.04</v>
      </c>
      <c r="L118" s="19">
        <v>2533.33</v>
      </c>
      <c r="M118" s="19"/>
      <c r="N118" s="19"/>
    </row>
    <row r="119" spans="1:14" x14ac:dyDescent="0.2">
      <c r="A119" s="17">
        <v>114</v>
      </c>
      <c r="B119" s="18" t="s">
        <v>21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14" ht="22.5" x14ac:dyDescent="0.2">
      <c r="A120" s="17">
        <v>115</v>
      </c>
      <c r="B120" s="18" t="s">
        <v>391</v>
      </c>
      <c r="C120" s="19">
        <f>SUM(D120:N120)</f>
        <v>16251.81</v>
      </c>
      <c r="D120" s="19"/>
      <c r="E120" s="19">
        <v>5300</v>
      </c>
      <c r="F120" s="19">
        <v>781.78</v>
      </c>
      <c r="G120" s="19"/>
      <c r="H120" s="19"/>
      <c r="I120" s="19">
        <v>2685</v>
      </c>
      <c r="J120" s="19">
        <v>2729.26</v>
      </c>
      <c r="K120" s="19">
        <v>170.83</v>
      </c>
      <c r="L120" s="19">
        <v>2533.33</v>
      </c>
      <c r="M120" s="19">
        <v>2051.61</v>
      </c>
      <c r="N120" s="19"/>
    </row>
    <row r="121" spans="1:14" ht="22.5" x14ac:dyDescent="0.2">
      <c r="A121" s="17">
        <v>116</v>
      </c>
      <c r="B121" s="18" t="s">
        <v>392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</row>
    <row r="122" spans="1:14" ht="22.5" x14ac:dyDescent="0.2">
      <c r="A122" s="17">
        <v>117</v>
      </c>
      <c r="B122" s="18" t="s">
        <v>87</v>
      </c>
      <c r="C122" s="19">
        <f>SUM(D122:N122)</f>
        <v>967.35</v>
      </c>
      <c r="D122" s="19"/>
      <c r="E122" s="19"/>
      <c r="F122" s="19"/>
      <c r="G122" s="19"/>
      <c r="H122" s="19"/>
      <c r="I122" s="19">
        <v>967.35</v>
      </c>
      <c r="J122" s="19"/>
      <c r="K122" s="19"/>
      <c r="L122" s="19"/>
      <c r="M122" s="19"/>
      <c r="N122" s="19"/>
    </row>
    <row r="123" spans="1:14" ht="33.75" x14ac:dyDescent="0.2">
      <c r="A123" s="17">
        <v>118</v>
      </c>
      <c r="B123" s="18" t="s">
        <v>393</v>
      </c>
      <c r="C123" s="19">
        <f>SUM(D123:N123)</f>
        <v>36460.51</v>
      </c>
      <c r="D123" s="19"/>
      <c r="E123" s="19">
        <v>15848</v>
      </c>
      <c r="F123" s="19">
        <v>3472</v>
      </c>
      <c r="G123" s="19"/>
      <c r="H123" s="19"/>
      <c r="I123" s="19">
        <v>1611</v>
      </c>
      <c r="J123" s="19">
        <v>11726.87</v>
      </c>
      <c r="K123" s="19">
        <v>1269.31</v>
      </c>
      <c r="L123" s="19">
        <v>2533.33</v>
      </c>
      <c r="M123" s="19"/>
      <c r="N123" s="19"/>
    </row>
    <row r="124" spans="1:14" x14ac:dyDescent="0.2">
      <c r="A124" s="17">
        <v>119</v>
      </c>
      <c r="B124" s="18" t="s">
        <v>394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</row>
    <row r="125" spans="1:14" ht="22.5" x14ac:dyDescent="0.2">
      <c r="A125" s="17">
        <v>120</v>
      </c>
      <c r="B125" s="18" t="s">
        <v>25</v>
      </c>
      <c r="C125" s="19">
        <f>SUM(D125:N125)</f>
        <v>42644.68</v>
      </c>
      <c r="D125" s="19"/>
      <c r="E125" s="19">
        <v>21560</v>
      </c>
      <c r="F125" s="19">
        <v>4523</v>
      </c>
      <c r="G125" s="19"/>
      <c r="H125" s="19"/>
      <c r="I125" s="19"/>
      <c r="J125" s="19">
        <f>13875.3-1879.88</f>
        <v>11995.419999999998</v>
      </c>
      <c r="K125" s="19">
        <f>3498.31-1465.38</f>
        <v>2032.9299999999998</v>
      </c>
      <c r="L125" s="19">
        <v>2533.33</v>
      </c>
      <c r="M125" s="19"/>
      <c r="N125" s="19"/>
    </row>
    <row r="126" spans="1:14" ht="33.75" x14ac:dyDescent="0.2">
      <c r="A126" s="17">
        <v>121</v>
      </c>
      <c r="B126" s="18" t="s">
        <v>395</v>
      </c>
      <c r="C126" s="19">
        <f>SUM(D126:N126)</f>
        <v>1916</v>
      </c>
      <c r="D126" s="19">
        <v>150</v>
      </c>
      <c r="E126" s="19">
        <v>1060</v>
      </c>
      <c r="F126" s="19">
        <v>254</v>
      </c>
      <c r="G126" s="19"/>
      <c r="H126" s="19"/>
      <c r="I126" s="19">
        <v>452</v>
      </c>
      <c r="J126" s="19"/>
      <c r="K126" s="19"/>
      <c r="L126" s="19"/>
      <c r="M126" s="19"/>
      <c r="N126" s="19"/>
    </row>
    <row r="127" spans="1:14" ht="22.5" x14ac:dyDescent="0.2">
      <c r="A127" s="17">
        <v>122</v>
      </c>
      <c r="B127" s="18" t="s">
        <v>396</v>
      </c>
      <c r="C127" s="19">
        <f>SUM(D127:N127)</f>
        <v>8904</v>
      </c>
      <c r="D127" s="19"/>
      <c r="E127" s="19">
        <v>8904</v>
      </c>
      <c r="F127" s="19"/>
      <c r="G127" s="19"/>
      <c r="H127" s="19"/>
      <c r="I127" s="19"/>
      <c r="J127" s="19"/>
      <c r="K127" s="19"/>
      <c r="L127" s="19"/>
      <c r="M127" s="19"/>
      <c r="N127" s="19"/>
    </row>
    <row r="128" spans="1:14" x14ac:dyDescent="0.2">
      <c r="A128" s="17">
        <v>123</v>
      </c>
      <c r="B128" s="18" t="s">
        <v>397</v>
      </c>
      <c r="C128" s="19">
        <f>SUM(D128:N128)</f>
        <v>19096.160000000003</v>
      </c>
      <c r="D128" s="19"/>
      <c r="E128" s="19">
        <v>3404</v>
      </c>
      <c r="F128" s="19"/>
      <c r="G128" s="19"/>
      <c r="H128" s="19"/>
      <c r="I128" s="19">
        <v>1611</v>
      </c>
      <c r="J128" s="19">
        <f>10652.65+895.18</f>
        <v>11547.83</v>
      </c>
      <c r="K128" s="19"/>
      <c r="L128" s="19">
        <v>2533.33</v>
      </c>
      <c r="M128" s="19"/>
      <c r="N128" s="19"/>
    </row>
    <row r="129" spans="1:14" ht="22.5" x14ac:dyDescent="0.2">
      <c r="A129" s="17">
        <v>124</v>
      </c>
      <c r="B129" s="18" t="s">
        <v>43</v>
      </c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</row>
    <row r="130" spans="1:14" ht="22.5" x14ac:dyDescent="0.2">
      <c r="A130" s="17">
        <v>125</v>
      </c>
      <c r="B130" s="18" t="s">
        <v>398</v>
      </c>
      <c r="C130" s="19">
        <f t="shared" ref="C130:C136" si="1">SUM(D130:N130)</f>
        <v>12319</v>
      </c>
      <c r="D130" s="19"/>
      <c r="E130" s="19">
        <v>11020</v>
      </c>
      <c r="F130" s="19">
        <v>1299</v>
      </c>
      <c r="G130" s="19"/>
      <c r="H130" s="19"/>
      <c r="I130" s="19"/>
      <c r="J130" s="19"/>
      <c r="K130" s="19"/>
      <c r="L130" s="19"/>
      <c r="M130" s="19"/>
      <c r="N130" s="19"/>
    </row>
    <row r="131" spans="1:14" x14ac:dyDescent="0.2">
      <c r="A131" s="17">
        <v>126</v>
      </c>
      <c r="B131" s="18" t="s">
        <v>399</v>
      </c>
      <c r="C131" s="19">
        <f t="shared" si="1"/>
        <v>28155.57</v>
      </c>
      <c r="D131" s="19"/>
      <c r="E131" s="19">
        <v>8832</v>
      </c>
      <c r="F131" s="19">
        <v>1931</v>
      </c>
      <c r="G131" s="19"/>
      <c r="H131" s="19"/>
      <c r="I131" s="19">
        <v>3759</v>
      </c>
      <c r="J131" s="19">
        <v>11100.24</v>
      </c>
      <c r="K131" s="19"/>
      <c r="L131" s="19">
        <v>2533.33</v>
      </c>
      <c r="M131" s="19"/>
      <c r="N131" s="19"/>
    </row>
    <row r="132" spans="1:14" ht="22.5" x14ac:dyDescent="0.2">
      <c r="A132" s="17">
        <v>127</v>
      </c>
      <c r="B132" s="18" t="s">
        <v>400</v>
      </c>
      <c r="C132" s="19">
        <f t="shared" si="1"/>
        <v>33959.51</v>
      </c>
      <c r="D132" s="19"/>
      <c r="E132" s="19">
        <v>16536</v>
      </c>
      <c r="F132" s="19">
        <v>2806</v>
      </c>
      <c r="G132" s="19"/>
      <c r="H132" s="19"/>
      <c r="I132" s="19">
        <v>3759</v>
      </c>
      <c r="J132" s="19">
        <v>8325.18</v>
      </c>
      <c r="K132" s="19"/>
      <c r="L132" s="19">
        <v>2533.33</v>
      </c>
      <c r="M132" s="19"/>
      <c r="N132" s="19"/>
    </row>
    <row r="133" spans="1:14" ht="22.5" x14ac:dyDescent="0.2">
      <c r="A133" s="17">
        <v>128</v>
      </c>
      <c r="B133" s="18" t="s">
        <v>401</v>
      </c>
      <c r="C133" s="19">
        <f t="shared" si="1"/>
        <v>33031.14</v>
      </c>
      <c r="D133" s="19"/>
      <c r="E133" s="19">
        <v>14884</v>
      </c>
      <c r="F133" s="19">
        <v>2903</v>
      </c>
      <c r="G133" s="19"/>
      <c r="H133" s="19"/>
      <c r="I133" s="19">
        <v>3759</v>
      </c>
      <c r="J133" s="19">
        <v>8951.81</v>
      </c>
      <c r="K133" s="19"/>
      <c r="L133" s="19">
        <v>2533.33</v>
      </c>
      <c r="M133" s="19"/>
      <c r="N133" s="19"/>
    </row>
    <row r="134" spans="1:14" x14ac:dyDescent="0.2">
      <c r="A134" s="17">
        <v>129</v>
      </c>
      <c r="B134" s="18" t="s">
        <v>402</v>
      </c>
      <c r="C134" s="19">
        <f t="shared" si="1"/>
        <v>28056.510000000002</v>
      </c>
      <c r="D134" s="19"/>
      <c r="E134" s="19">
        <v>12320</v>
      </c>
      <c r="F134" s="19">
        <v>1656</v>
      </c>
      <c r="G134" s="19"/>
      <c r="H134" s="19"/>
      <c r="I134" s="19">
        <v>3222</v>
      </c>
      <c r="J134" s="19">
        <v>8325.18</v>
      </c>
      <c r="K134" s="19"/>
      <c r="L134" s="19">
        <v>2533.33</v>
      </c>
      <c r="M134" s="19"/>
      <c r="N134" s="19"/>
    </row>
    <row r="135" spans="1:14" ht="22.5" x14ac:dyDescent="0.2">
      <c r="A135" s="17">
        <v>130</v>
      </c>
      <c r="B135" s="18" t="s">
        <v>403</v>
      </c>
      <c r="C135" s="19">
        <f t="shared" si="1"/>
        <v>36221.230000000003</v>
      </c>
      <c r="D135" s="19"/>
      <c r="E135" s="19">
        <v>17820</v>
      </c>
      <c r="F135" s="19">
        <v>2642</v>
      </c>
      <c r="G135" s="19"/>
      <c r="H135" s="19"/>
      <c r="I135" s="19"/>
      <c r="J135" s="19">
        <v>11331.55</v>
      </c>
      <c r="K135" s="19">
        <v>1894.35</v>
      </c>
      <c r="L135" s="19">
        <v>2533.33</v>
      </c>
      <c r="M135" s="19"/>
      <c r="N135" s="19"/>
    </row>
    <row r="136" spans="1:14" x14ac:dyDescent="0.2">
      <c r="A136" s="17">
        <v>131</v>
      </c>
      <c r="B136" s="18" t="s">
        <v>404</v>
      </c>
      <c r="C136" s="19">
        <f t="shared" si="1"/>
        <v>13665.359999999999</v>
      </c>
      <c r="D136" s="19"/>
      <c r="E136" s="19">
        <v>6928</v>
      </c>
      <c r="F136" s="19">
        <v>567</v>
      </c>
      <c r="G136" s="19"/>
      <c r="H136" s="19"/>
      <c r="I136" s="19"/>
      <c r="J136" s="19">
        <v>4276.9399999999996</v>
      </c>
      <c r="K136" s="19">
        <v>345.03</v>
      </c>
      <c r="L136" s="19">
        <v>1548.39</v>
      </c>
      <c r="M136" s="19"/>
      <c r="N136" s="19"/>
    </row>
    <row r="137" spans="1:14" ht="22.5" x14ac:dyDescent="0.2">
      <c r="A137" s="17">
        <v>132</v>
      </c>
      <c r="B137" s="18" t="s">
        <v>405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</row>
    <row r="138" spans="1:14" ht="22.5" x14ac:dyDescent="0.2">
      <c r="A138" s="17">
        <v>133</v>
      </c>
      <c r="B138" s="18" t="s">
        <v>406</v>
      </c>
      <c r="C138" s="19">
        <f>SUM(D138:N138)</f>
        <v>2033</v>
      </c>
      <c r="D138" s="19"/>
      <c r="E138" s="19">
        <v>1900</v>
      </c>
      <c r="F138" s="19">
        <v>133</v>
      </c>
      <c r="G138" s="19"/>
      <c r="H138" s="19"/>
      <c r="I138" s="19"/>
      <c r="J138" s="19"/>
      <c r="K138" s="19"/>
      <c r="L138" s="19"/>
      <c r="M138" s="19"/>
      <c r="N138" s="19"/>
    </row>
    <row r="139" spans="1:14" ht="22.5" x14ac:dyDescent="0.2">
      <c r="A139" s="17">
        <v>134</v>
      </c>
      <c r="B139" s="18" t="s">
        <v>407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</row>
    <row r="140" spans="1:14" ht="22.5" x14ac:dyDescent="0.2">
      <c r="A140" s="17">
        <v>135</v>
      </c>
      <c r="B140" s="18" t="s">
        <v>292</v>
      </c>
      <c r="C140" s="19">
        <f>SUM(D140:N140)</f>
        <v>11040</v>
      </c>
      <c r="D140" s="19"/>
      <c r="E140" s="19">
        <v>11040</v>
      </c>
      <c r="F140" s="19"/>
      <c r="G140" s="19"/>
      <c r="H140" s="19"/>
      <c r="I140" s="19"/>
      <c r="J140" s="19"/>
      <c r="K140" s="19"/>
      <c r="L140" s="19"/>
      <c r="M140" s="19"/>
      <c r="N140" s="19"/>
    </row>
    <row r="141" spans="1:14" ht="22.5" x14ac:dyDescent="0.2">
      <c r="A141" s="17">
        <v>136</v>
      </c>
      <c r="B141" s="18" t="s">
        <v>408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</row>
    <row r="142" spans="1:14" ht="22.5" x14ac:dyDescent="0.2">
      <c r="A142" s="17">
        <v>137</v>
      </c>
      <c r="B142" s="18" t="s">
        <v>103</v>
      </c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</row>
    <row r="143" spans="1:14" x14ac:dyDescent="0.2">
      <c r="A143" s="17">
        <v>138</v>
      </c>
      <c r="B143" s="18" t="s">
        <v>409</v>
      </c>
      <c r="C143" s="19">
        <f>SUM(D143:N143)</f>
        <v>10750</v>
      </c>
      <c r="D143" s="19"/>
      <c r="E143" s="19">
        <f>10252-624</f>
        <v>9628</v>
      </c>
      <c r="F143" s="19">
        <v>1122</v>
      </c>
      <c r="G143" s="19"/>
      <c r="H143" s="19"/>
      <c r="I143" s="19"/>
      <c r="J143" s="19"/>
      <c r="K143" s="19"/>
      <c r="L143" s="19"/>
      <c r="M143" s="19"/>
      <c r="N143" s="19"/>
    </row>
    <row r="144" spans="1:14" ht="22.5" x14ac:dyDescent="0.2">
      <c r="A144" s="17">
        <v>139</v>
      </c>
      <c r="B144" s="18" t="s">
        <v>410</v>
      </c>
      <c r="C144" s="19">
        <f>SUM(D144:N144)</f>
        <v>27819.17</v>
      </c>
      <c r="D144" s="19"/>
      <c r="E144" s="19">
        <v>9880</v>
      </c>
      <c r="F144" s="19">
        <v>1727.2499999999995</v>
      </c>
      <c r="G144" s="19"/>
      <c r="H144" s="19"/>
      <c r="I144" s="19">
        <v>1611</v>
      </c>
      <c r="J144" s="19">
        <v>11547.83</v>
      </c>
      <c r="K144" s="19">
        <v>519.76</v>
      </c>
      <c r="L144" s="19">
        <v>2533.33</v>
      </c>
      <c r="M144" s="19"/>
      <c r="N144" s="19"/>
    </row>
    <row r="145" spans="1:14" ht="22.5" x14ac:dyDescent="0.2">
      <c r="A145" s="17">
        <v>140</v>
      </c>
      <c r="B145" s="18" t="s">
        <v>411</v>
      </c>
      <c r="C145" s="19">
        <f>SUM(D145:N145)</f>
        <v>5916</v>
      </c>
      <c r="D145" s="19"/>
      <c r="E145" s="19">
        <v>5436</v>
      </c>
      <c r="F145" s="19">
        <v>480</v>
      </c>
      <c r="G145" s="19"/>
      <c r="H145" s="19"/>
      <c r="I145" s="19"/>
      <c r="J145" s="19"/>
      <c r="K145" s="19"/>
      <c r="L145" s="19"/>
      <c r="M145" s="19"/>
      <c r="N145" s="19"/>
    </row>
    <row r="146" spans="1:14" ht="22.5" x14ac:dyDescent="0.2">
      <c r="A146" s="17">
        <v>141</v>
      </c>
      <c r="B146" s="18" t="s">
        <v>96</v>
      </c>
      <c r="C146" s="19">
        <f>SUM(D146:N146)</f>
        <v>40216.47</v>
      </c>
      <c r="D146" s="19"/>
      <c r="E146" s="19">
        <v>20280</v>
      </c>
      <c r="F146" s="19">
        <v>4409</v>
      </c>
      <c r="G146" s="19"/>
      <c r="H146" s="19"/>
      <c r="I146" s="19"/>
      <c r="J146" s="19">
        <f>13875.3-1879.88</f>
        <v>11995.419999999998</v>
      </c>
      <c r="K146" s="19">
        <f>1599.2-600.48</f>
        <v>998.72</v>
      </c>
      <c r="L146" s="19">
        <v>2533.33</v>
      </c>
      <c r="M146" s="19"/>
      <c r="N146" s="19"/>
    </row>
    <row r="147" spans="1:14" ht="33.75" x14ac:dyDescent="0.2">
      <c r="A147" s="17">
        <v>142</v>
      </c>
      <c r="B147" s="18" t="s">
        <v>412</v>
      </c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</row>
    <row r="148" spans="1:14" ht="22.5" x14ac:dyDescent="0.2">
      <c r="A148" s="17">
        <v>143</v>
      </c>
      <c r="B148" s="18" t="s">
        <v>413</v>
      </c>
      <c r="C148" s="19">
        <f>SUM(D148:N148)</f>
        <v>45100.930000000008</v>
      </c>
      <c r="D148" s="19"/>
      <c r="E148" s="19">
        <v>25036</v>
      </c>
      <c r="F148" s="19">
        <v>2245.8199999999997</v>
      </c>
      <c r="G148" s="19"/>
      <c r="H148" s="19"/>
      <c r="I148" s="19">
        <v>3759</v>
      </c>
      <c r="J148" s="19">
        <v>10157.730000000001</v>
      </c>
      <c r="K148" s="19">
        <v>1369.05</v>
      </c>
      <c r="L148" s="19">
        <v>2533.33</v>
      </c>
      <c r="M148" s="19"/>
      <c r="N148" s="19"/>
    </row>
    <row r="149" spans="1:14" ht="22.5" x14ac:dyDescent="0.2">
      <c r="A149" s="17">
        <v>144</v>
      </c>
      <c r="B149" s="18" t="s">
        <v>414</v>
      </c>
      <c r="C149" s="19">
        <f>SUM(D149:N149)</f>
        <v>24026.510000000002</v>
      </c>
      <c r="D149" s="19"/>
      <c r="E149" s="19">
        <v>9080</v>
      </c>
      <c r="F149" s="19">
        <v>1403</v>
      </c>
      <c r="G149" s="19"/>
      <c r="H149" s="19"/>
      <c r="I149" s="19">
        <v>2685</v>
      </c>
      <c r="J149" s="19">
        <v>8325.18</v>
      </c>
      <c r="K149" s="19"/>
      <c r="L149" s="19">
        <v>2533.33</v>
      </c>
      <c r="M149" s="19"/>
      <c r="N149" s="19"/>
    </row>
    <row r="150" spans="1:14" ht="22.5" x14ac:dyDescent="0.2">
      <c r="A150" s="17">
        <v>145</v>
      </c>
      <c r="B150" s="18" t="s">
        <v>415</v>
      </c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1:14" ht="22.5" x14ac:dyDescent="0.2">
      <c r="A151" s="17">
        <v>146</v>
      </c>
      <c r="B151" s="18" t="s">
        <v>416</v>
      </c>
      <c r="C151" s="19">
        <f>SUM(D151:N151)</f>
        <v>19723.370000000003</v>
      </c>
      <c r="D151" s="19"/>
      <c r="E151" s="19">
        <v>12608</v>
      </c>
      <c r="F151" s="19">
        <v>2004</v>
      </c>
      <c r="G151" s="19"/>
      <c r="H151" s="19"/>
      <c r="I151" s="19"/>
      <c r="J151" s="19">
        <v>2578.04</v>
      </c>
      <c r="K151" s="19"/>
      <c r="L151" s="19">
        <v>2533.33</v>
      </c>
      <c r="M151" s="19"/>
      <c r="N151" s="19"/>
    </row>
    <row r="152" spans="1:14" x14ac:dyDescent="0.2">
      <c r="A152" s="17">
        <v>147</v>
      </c>
      <c r="B152" s="18" t="s">
        <v>417</v>
      </c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</row>
    <row r="153" spans="1:14" ht="22.5" x14ac:dyDescent="0.2">
      <c r="A153" s="17">
        <v>148</v>
      </c>
      <c r="B153" s="18" t="s">
        <v>418</v>
      </c>
      <c r="C153" s="19">
        <f>SUM(D153:N153)</f>
        <v>17411.330000000002</v>
      </c>
      <c r="D153" s="19"/>
      <c r="E153" s="19">
        <v>12656</v>
      </c>
      <c r="F153" s="19">
        <v>2222</v>
      </c>
      <c r="G153" s="19"/>
      <c r="H153" s="19"/>
      <c r="I153" s="19"/>
      <c r="J153" s="19"/>
      <c r="K153" s="19"/>
      <c r="L153" s="19">
        <v>2533.33</v>
      </c>
      <c r="M153" s="19"/>
      <c r="N153" s="19"/>
    </row>
    <row r="154" spans="1:14" ht="22.5" x14ac:dyDescent="0.2">
      <c r="A154" s="17">
        <v>149</v>
      </c>
      <c r="B154" s="18" t="s">
        <v>110</v>
      </c>
      <c r="C154" s="19">
        <f>SUM(D154:N154)</f>
        <v>37297.440000000002</v>
      </c>
      <c r="D154" s="19"/>
      <c r="E154" s="19">
        <v>16320</v>
      </c>
      <c r="F154" s="19">
        <v>3615</v>
      </c>
      <c r="G154" s="19"/>
      <c r="H154" s="19"/>
      <c r="I154" s="19"/>
      <c r="J154" s="19">
        <f>13638.2+879.88</f>
        <v>14518.08</v>
      </c>
      <c r="K154" s="19">
        <f>1021.59-710.56</f>
        <v>311.03000000000009</v>
      </c>
      <c r="L154" s="19">
        <v>2533.33</v>
      </c>
      <c r="M154" s="19"/>
      <c r="N154" s="19"/>
    </row>
    <row r="155" spans="1:14" x14ac:dyDescent="0.2">
      <c r="A155" s="17">
        <v>150</v>
      </c>
      <c r="B155" s="18" t="s">
        <v>419</v>
      </c>
      <c r="C155" s="19">
        <f>SUM(D155:N155)</f>
        <v>14549.35</v>
      </c>
      <c r="D155" s="19"/>
      <c r="E155" s="19">
        <v>11472</v>
      </c>
      <c r="F155" s="19">
        <v>2308</v>
      </c>
      <c r="G155" s="19"/>
      <c r="H155" s="19"/>
      <c r="I155" s="19"/>
      <c r="J155" s="19"/>
      <c r="K155" s="19"/>
      <c r="L155" s="19"/>
      <c r="M155" s="19">
        <v>769.35</v>
      </c>
      <c r="N155" s="19"/>
    </row>
    <row r="156" spans="1:14" x14ac:dyDescent="0.2">
      <c r="A156" s="17">
        <v>151</v>
      </c>
      <c r="B156" s="18" t="s">
        <v>420</v>
      </c>
      <c r="C156" s="19">
        <f>SUM(D156:N156)</f>
        <v>31300.510000000002</v>
      </c>
      <c r="D156" s="19"/>
      <c r="E156" s="19">
        <v>13680</v>
      </c>
      <c r="F156" s="19">
        <v>3003</v>
      </c>
      <c r="G156" s="19"/>
      <c r="H156" s="19"/>
      <c r="I156" s="19">
        <v>3759</v>
      </c>
      <c r="J156" s="19">
        <v>8325.18</v>
      </c>
      <c r="K156" s="19"/>
      <c r="L156" s="19">
        <v>2533.33</v>
      </c>
      <c r="M156" s="19"/>
      <c r="N156" s="19"/>
    </row>
    <row r="157" spans="1:14" x14ac:dyDescent="0.2">
      <c r="A157" s="20" t="s">
        <v>6</v>
      </c>
      <c r="B157" s="20"/>
      <c r="C157" s="21">
        <f t="shared" ref="C157:N157" si="2">SUBTOTAL(9,C5:C156)</f>
        <v>2463626.91</v>
      </c>
      <c r="D157" s="21">
        <f t="shared" si="2"/>
        <v>825.07</v>
      </c>
      <c r="E157" s="21">
        <f t="shared" si="2"/>
        <v>1158082</v>
      </c>
      <c r="F157" s="21">
        <f t="shared" si="2"/>
        <v>198887.53</v>
      </c>
      <c r="G157" s="21">
        <f t="shared" si="2"/>
        <v>11353.75</v>
      </c>
      <c r="H157" s="21">
        <f t="shared" si="2"/>
        <v>8668</v>
      </c>
      <c r="I157" s="21">
        <f t="shared" si="2"/>
        <v>105859.70000000001</v>
      </c>
      <c r="J157" s="21">
        <f t="shared" si="2"/>
        <v>709676.09</v>
      </c>
      <c r="K157" s="21">
        <f>SUBTOTAL(9,K5:K156)</f>
        <v>46551.820000000007</v>
      </c>
      <c r="L157" s="21">
        <f t="shared" si="2"/>
        <v>194048.13999999978</v>
      </c>
      <c r="M157" s="21">
        <f t="shared" si="2"/>
        <v>29286.32</v>
      </c>
      <c r="N157" s="21">
        <f t="shared" si="2"/>
        <v>388.49</v>
      </c>
    </row>
    <row r="159" spans="1:14" x14ac:dyDescent="0.2">
      <c r="B159" s="26" t="s">
        <v>422</v>
      </c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</row>
  </sheetData>
  <mergeCells count="4">
    <mergeCell ref="A1:K1"/>
    <mergeCell ref="L1:N1"/>
    <mergeCell ref="A2:N2"/>
    <mergeCell ref="B159:N159"/>
  </mergeCells>
  <pageMargins left="0.39374999999999999" right="0.19652777777777777" top="0.78749999999999998" bottom="0.89861111111111103" header="0.51180555555555551" footer="0.78749999999999998"/>
  <pageSetup paperSize="9" scale="85" firstPageNumber="0" pageOrder="overThenDown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7109375" defaultRowHeight="12.75" x14ac:dyDescent="0.2"/>
  <cols>
    <col min="3" max="3" width="0" hidden="1" customWidth="1"/>
  </cols>
  <sheetData/>
  <pageMargins left="0.39374999999999999" right="0.19652777777777777" top="0.78749999999999998" bottom="0.89861111111111103" header="0.51180555555555551" footer="0.78749999999999998"/>
  <pageSetup paperSize="9" scale="85" firstPageNumber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5</vt:i4>
      </vt:variant>
    </vt:vector>
  </HeadingPairs>
  <TitlesOfParts>
    <vt:vector size="8" baseType="lpstr">
      <vt:lpstr>1.1.-18.5.2020.</vt:lpstr>
      <vt:lpstr>22.7.-18.12.2020.</vt:lpstr>
      <vt:lpstr>List3</vt:lpstr>
      <vt:lpstr>__CDS__</vt:lpstr>
      <vt:lpstr>__CDSNaslov__</vt:lpstr>
      <vt:lpstr>__Main__</vt:lpstr>
      <vt:lpstr>_1Excel_BuiltIn_Print_Titles_1_1</vt:lpstr>
      <vt:lpstr>'1.1.-18.5.2020.'!Ispis_naslova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2020-06-01T13:15:44Z</dcterms:created>
  <dcterms:modified xsi:type="dcterms:W3CDTF">2023-09-18T12:23:10Z</dcterms:modified>
</cp:coreProperties>
</file>